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135F3EB2-A5B7-42FE-B44A-D695B49A8BAC}" xr6:coauthVersionLast="47" xr6:coauthVersionMax="47" xr10:uidLastSave="{00000000-0000-0000-0000-000000000000}"/>
  <bookViews>
    <workbookView xWindow="-120" yWindow="-120" windowWidth="29040" windowHeight="15840" tabRatio="306" xr2:uid="{00000000-000D-0000-FFFF-FFFF00000000}"/>
  </bookViews>
  <sheets>
    <sheet name="2022-23 Allocations" sheetId="13" r:id="rId1"/>
  </sheets>
  <definedNames>
    <definedName name="_xlnm.Print_Titles" localSheetId="0">'2022-23 Allocations'!$6:$6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3" l="1"/>
  <c r="G12" i="13"/>
  <c r="B12" i="13" l="1"/>
  <c r="F12" i="13" l="1"/>
  <c r="E62" i="13"/>
  <c r="H62" i="13" s="1"/>
  <c r="E22" i="13"/>
  <c r="H22" i="13" s="1"/>
  <c r="F22" i="13" l="1"/>
  <c r="L22" i="13"/>
  <c r="F62" i="13"/>
  <c r="L62" i="13"/>
  <c r="E14" i="13" l="1"/>
  <c r="H14" i="13" s="1"/>
  <c r="E15" i="13"/>
  <c r="H15" i="13" s="1"/>
  <c r="K16" i="13"/>
  <c r="E16" i="13"/>
  <c r="H16" i="13" s="1"/>
  <c r="E17" i="13"/>
  <c r="H17" i="13" s="1"/>
  <c r="E18" i="13"/>
  <c r="H18" i="13" s="1"/>
  <c r="E19" i="13"/>
  <c r="H19" i="13" s="1"/>
  <c r="E20" i="13"/>
  <c r="H20" i="13" s="1"/>
  <c r="E21" i="13"/>
  <c r="H21" i="13" s="1"/>
  <c r="E23" i="13"/>
  <c r="H23" i="13" s="1"/>
  <c r="E24" i="13"/>
  <c r="H24" i="13" s="1"/>
  <c r="K25" i="13"/>
  <c r="E25" i="13"/>
  <c r="H25" i="13" s="1"/>
  <c r="E26" i="13"/>
  <c r="H26" i="13" s="1"/>
  <c r="E27" i="13"/>
  <c r="H27" i="13" s="1"/>
  <c r="E28" i="13"/>
  <c r="H28" i="13" s="1"/>
  <c r="E29" i="13"/>
  <c r="H29" i="13" s="1"/>
  <c r="E30" i="13"/>
  <c r="H30" i="13" s="1"/>
  <c r="E31" i="13"/>
  <c r="H31" i="13" s="1"/>
  <c r="E32" i="13"/>
  <c r="H32" i="13" s="1"/>
  <c r="E33" i="13"/>
  <c r="H33" i="13" s="1"/>
  <c r="E34" i="13"/>
  <c r="H34" i="13" s="1"/>
  <c r="E35" i="13"/>
  <c r="H35" i="13" s="1"/>
  <c r="E36" i="13"/>
  <c r="H36" i="13" s="1"/>
  <c r="E37" i="13"/>
  <c r="H37" i="13" s="1"/>
  <c r="E38" i="13"/>
  <c r="H38" i="13" s="1"/>
  <c r="E39" i="13"/>
  <c r="H39" i="13" s="1"/>
  <c r="E40" i="13"/>
  <c r="H40" i="13" s="1"/>
  <c r="E41" i="13"/>
  <c r="H41" i="13" s="1"/>
  <c r="E42" i="13"/>
  <c r="H42" i="13" s="1"/>
  <c r="E43" i="13"/>
  <c r="H43" i="13" s="1"/>
  <c r="E44" i="13"/>
  <c r="H44" i="13" s="1"/>
  <c r="E45" i="13"/>
  <c r="H45" i="13" s="1"/>
  <c r="E46" i="13"/>
  <c r="H46" i="13" s="1"/>
  <c r="E47" i="13"/>
  <c r="H47" i="13" s="1"/>
  <c r="E48" i="13"/>
  <c r="H48" i="13" s="1"/>
  <c r="E49" i="13"/>
  <c r="H49" i="13" s="1"/>
  <c r="E50" i="13"/>
  <c r="H50" i="13" s="1"/>
  <c r="E51" i="13"/>
  <c r="H51" i="13" s="1"/>
  <c r="E52" i="13"/>
  <c r="H52" i="13" s="1"/>
  <c r="E53" i="13"/>
  <c r="H53" i="13" s="1"/>
  <c r="E54" i="13"/>
  <c r="H54" i="13" s="1"/>
  <c r="E55" i="13"/>
  <c r="H55" i="13" s="1"/>
  <c r="E56" i="13"/>
  <c r="H56" i="13" s="1"/>
  <c r="E57" i="13"/>
  <c r="H57" i="13" s="1"/>
  <c r="E58" i="13"/>
  <c r="H58" i="13" s="1"/>
  <c r="E59" i="13"/>
  <c r="H59" i="13" s="1"/>
  <c r="E60" i="13"/>
  <c r="H60" i="13" s="1"/>
  <c r="E63" i="13"/>
  <c r="H63" i="13" s="1"/>
  <c r="E64" i="13"/>
  <c r="H64" i="13" s="1"/>
  <c r="E65" i="13"/>
  <c r="H65" i="13" s="1"/>
  <c r="E66" i="13"/>
  <c r="H66" i="13" s="1"/>
  <c r="E67" i="13"/>
  <c r="H67" i="13" s="1"/>
  <c r="E69" i="13"/>
  <c r="H69" i="13" s="1"/>
  <c r="E70" i="13"/>
  <c r="H70" i="13" s="1"/>
  <c r="E71" i="13"/>
  <c r="H71" i="13" s="1"/>
  <c r="E72" i="13"/>
  <c r="H72" i="13" s="1"/>
  <c r="E73" i="13"/>
  <c r="H73" i="13" s="1"/>
  <c r="E74" i="13"/>
  <c r="H74" i="13" s="1"/>
  <c r="E75" i="13"/>
  <c r="H75" i="13" s="1"/>
  <c r="E76" i="13"/>
  <c r="H76" i="13" s="1"/>
  <c r="E77" i="13"/>
  <c r="H77" i="13" s="1"/>
  <c r="E78" i="13"/>
  <c r="H78" i="13" s="1"/>
  <c r="E79" i="13"/>
  <c r="H79" i="13" s="1"/>
  <c r="L81" i="13"/>
  <c r="K45" i="13"/>
  <c r="K50" i="13"/>
  <c r="K81" i="13"/>
  <c r="I82" i="13"/>
  <c r="K82" i="13" s="1"/>
  <c r="J45" i="13"/>
  <c r="J50" i="13"/>
  <c r="J25" i="13"/>
  <c r="D82" i="13"/>
  <c r="C82" i="13"/>
  <c r="J81" i="13"/>
  <c r="J16" i="13"/>
  <c r="H82" i="13" l="1"/>
  <c r="L72" i="13"/>
  <c r="L63" i="13"/>
  <c r="L53" i="13"/>
  <c r="L45" i="13"/>
  <c r="L37" i="13"/>
  <c r="F29" i="13"/>
  <c r="L21" i="13"/>
  <c r="L14" i="13"/>
  <c r="L79" i="13"/>
  <c r="L71" i="13"/>
  <c r="L60" i="13"/>
  <c r="L52" i="13"/>
  <c r="L44" i="13"/>
  <c r="L36" i="13"/>
  <c r="L28" i="13"/>
  <c r="L20" i="13"/>
  <c r="L75" i="13"/>
  <c r="L32" i="13"/>
  <c r="L65" i="13"/>
  <c r="L47" i="13"/>
  <c r="L39" i="13"/>
  <c r="L73" i="13"/>
  <c r="L46" i="13"/>
  <c r="L30" i="13"/>
  <c r="L78" i="13"/>
  <c r="L56" i="13"/>
  <c r="L40" i="13"/>
  <c r="L74" i="13"/>
  <c r="L55" i="13"/>
  <c r="L31" i="13"/>
  <c r="L24" i="13"/>
  <c r="L64" i="13"/>
  <c r="L38" i="13"/>
  <c r="L70" i="13"/>
  <c r="L51" i="13"/>
  <c r="L35" i="13"/>
  <c r="L77" i="13"/>
  <c r="L69" i="13"/>
  <c r="L58" i="13"/>
  <c r="L50" i="13"/>
  <c r="L42" i="13"/>
  <c r="L34" i="13"/>
  <c r="L26" i="13"/>
  <c r="L18" i="13"/>
  <c r="L16" i="13"/>
  <c r="L54" i="13"/>
  <c r="L15" i="13"/>
  <c r="L59" i="13"/>
  <c r="L43" i="13"/>
  <c r="L27" i="13"/>
  <c r="L76" i="13"/>
  <c r="L57" i="13"/>
  <c r="L49" i="13"/>
  <c r="F41" i="13"/>
  <c r="L33" i="13"/>
  <c r="F25" i="13"/>
  <c r="L17" i="13"/>
  <c r="F55" i="13"/>
  <c r="L23" i="13"/>
  <c r="L41" i="13"/>
  <c r="F37" i="13"/>
  <c r="F27" i="13"/>
  <c r="F52" i="13"/>
  <c r="F23" i="13"/>
  <c r="F28" i="13"/>
  <c r="F16" i="13"/>
  <c r="L29" i="13"/>
  <c r="F74" i="13"/>
  <c r="F35" i="13"/>
  <c r="F50" i="13"/>
  <c r="F49" i="13"/>
  <c r="F21" i="13"/>
  <c r="F48" i="13"/>
  <c r="F65" i="13"/>
  <c r="F78" i="13"/>
  <c r="F76" i="13"/>
  <c r="F46" i="13"/>
  <c r="F14" i="13"/>
  <c r="F72" i="13"/>
  <c r="F40" i="13"/>
  <c r="F38" i="13"/>
  <c r="F15" i="13"/>
  <c r="L67" i="13"/>
  <c r="F69" i="13"/>
  <c r="L66" i="13"/>
  <c r="F70" i="13"/>
  <c r="F34" i="13"/>
  <c r="F19" i="13"/>
  <c r="F67" i="13"/>
  <c r="L48" i="13"/>
  <c r="F44" i="13"/>
  <c r="F57" i="13"/>
  <c r="F30" i="13"/>
  <c r="F59" i="13"/>
  <c r="F31" i="13"/>
  <c r="F43" i="13"/>
  <c r="L25" i="13"/>
  <c r="L19" i="13"/>
  <c r="F51" i="13"/>
  <c r="F42" i="13"/>
  <c r="F33" i="13"/>
  <c r="F17" i="13"/>
  <c r="F63" i="13"/>
  <c r="F26" i="13"/>
  <c r="F53" i="13"/>
  <c r="F45" i="13"/>
  <c r="F36" i="13"/>
  <c r="F32" i="13"/>
  <c r="F77" i="13"/>
  <c r="F73" i="13"/>
  <c r="F60" i="13"/>
  <c r="F56" i="13"/>
  <c r="F18" i="13"/>
  <c r="F64" i="13"/>
  <c r="J82" i="13"/>
  <c r="F66" i="13"/>
  <c r="F79" i="13"/>
  <c r="F75" i="13"/>
  <c r="F71" i="13"/>
  <c r="F58" i="13"/>
  <c r="F54" i="13"/>
  <c r="F47" i="13"/>
  <c r="F39" i="13"/>
  <c r="F20" i="13"/>
  <c r="F24" i="13"/>
  <c r="E82" i="13"/>
  <c r="L82" i="13" l="1"/>
  <c r="F82" i="13"/>
</calcChain>
</file>

<file path=xl/sharedStrings.xml><?xml version="1.0" encoding="utf-8"?>
<sst xmlns="http://schemas.openxmlformats.org/spreadsheetml/2006/main" count="108" uniqueCount="106">
  <si>
    <t>Aurora School Ltd.</t>
  </si>
  <si>
    <t>Calgary Girls' School Society</t>
  </si>
  <si>
    <t>GCA Educational Society</t>
  </si>
  <si>
    <t>Lycee Louis Pasteur Society</t>
  </si>
  <si>
    <t>Tempo School</t>
  </si>
  <si>
    <t>Public/Separate</t>
  </si>
  <si>
    <t>New Horizons Charter School Society</t>
  </si>
  <si>
    <t>Westmount Charter School Society</t>
  </si>
  <si>
    <t>Calgary French &amp; International School Society</t>
  </si>
  <si>
    <t>Canadian Reformed School Society of Edmonton</t>
  </si>
  <si>
    <t>Rundle College Society</t>
  </si>
  <si>
    <t>Strathcona-Tweedsmuir School</t>
  </si>
  <si>
    <t>Webber Academy Foundation</t>
  </si>
  <si>
    <t>West Island College Society of Alberta</t>
  </si>
  <si>
    <t xml:space="preserve">Aspen View School Division </t>
  </si>
  <si>
    <t xml:space="preserve">Battle River School Division </t>
  </si>
  <si>
    <t xml:space="preserve">Black Gold School Division </t>
  </si>
  <si>
    <t xml:space="preserve">Calgary School Division </t>
  </si>
  <si>
    <t xml:space="preserve">Chinook's Edge School Division </t>
  </si>
  <si>
    <t xml:space="preserve">Edmonton School Division </t>
  </si>
  <si>
    <t xml:space="preserve">Elk Island School Division </t>
  </si>
  <si>
    <t xml:space="preserve">Foothills School Division </t>
  </si>
  <si>
    <t xml:space="preserve">Fort McMurray School Division </t>
  </si>
  <si>
    <t xml:space="preserve">Golden Hills School Division </t>
  </si>
  <si>
    <t xml:space="preserve">Grande Prairie School Division </t>
  </si>
  <si>
    <t xml:space="preserve">High Prairie School Division </t>
  </si>
  <si>
    <t xml:space="preserve">Holy Family Catholic Separate </t>
  </si>
  <si>
    <t xml:space="preserve">Lethbridge School Division </t>
  </si>
  <si>
    <t xml:space="preserve">Medicine Hat School Division </t>
  </si>
  <si>
    <t xml:space="preserve">Palliser School Division </t>
  </si>
  <si>
    <t xml:space="preserve">Parkland School Division </t>
  </si>
  <si>
    <t xml:space="preserve">Peace River School Division </t>
  </si>
  <si>
    <t xml:space="preserve">Peace Wapiti School Division </t>
  </si>
  <si>
    <t xml:space="preserve">Pembina Hills School Division </t>
  </si>
  <si>
    <t xml:space="preserve">Red Deer School Division </t>
  </si>
  <si>
    <t xml:space="preserve">Rocky View School Division </t>
  </si>
  <si>
    <t xml:space="preserve">St. Albert School Division </t>
  </si>
  <si>
    <t xml:space="preserve">St. Paul School Division </t>
  </si>
  <si>
    <t xml:space="preserve">Sturgeon School Division </t>
  </si>
  <si>
    <t xml:space="preserve">Wolf Creek School Division </t>
  </si>
  <si>
    <t xml:space="preserve">Wild Rose School Division </t>
  </si>
  <si>
    <t>Independent (Private)</t>
  </si>
  <si>
    <t>Charter</t>
  </si>
  <si>
    <t xml:space="preserve">Alberta Regional Professional Development Consortia (ARPDC)   </t>
  </si>
  <si>
    <t>Francophone</t>
  </si>
  <si>
    <t>Edmonton School Division</t>
  </si>
  <si>
    <t>Medicine Hat School Division</t>
  </si>
  <si>
    <t xml:space="preserve">Southern Alberta French Resource Centre </t>
  </si>
  <si>
    <t xml:space="preserve">Metropolitan Edmonton Regional French Immersion Programs (MERFIP)   </t>
  </si>
  <si>
    <t>Institute for Innovation in Second Language Education (IISLE)</t>
  </si>
  <si>
    <t xml:space="preserve">Grande Prairie French Language Resource Centre  </t>
  </si>
  <si>
    <t>College of Alberta School Superintendents (CASS)</t>
  </si>
  <si>
    <t xml:space="preserve">East Central Alberta Catholic </t>
  </si>
  <si>
    <t>Organizational</t>
  </si>
  <si>
    <t>Alberta Regional Professional Development Consortia</t>
  </si>
  <si>
    <t xml:space="preserve">Canadian Rockies School Division </t>
  </si>
  <si>
    <t xml:space="preserve">Calgary Roman Catholic Separate </t>
  </si>
  <si>
    <t xml:space="preserve">Christ the Redeemer Catholic Separate </t>
  </si>
  <si>
    <t xml:space="preserve">Edmonton Catholic Separate  </t>
  </si>
  <si>
    <t>Elk Island Catholic Separate</t>
  </si>
  <si>
    <t xml:space="preserve">Evergreen Catholic Separate </t>
  </si>
  <si>
    <t>Fort McMurray Roman Catholic Separate</t>
  </si>
  <si>
    <t xml:space="preserve">Grande Yellowhead School Division </t>
  </si>
  <si>
    <t xml:space="preserve">Holy Spirit Roman Catholic Separate </t>
  </si>
  <si>
    <t xml:space="preserve">Lakeland Roman Catholic Separate </t>
  </si>
  <si>
    <t xml:space="preserve">Grande Prairie Roman Catholic Separate </t>
  </si>
  <si>
    <t xml:space="preserve">Greater St. Albert Roman Catholic Separate </t>
  </si>
  <si>
    <t xml:space="preserve">Living Waters Catholic Separate </t>
  </si>
  <si>
    <t xml:space="preserve">Lloydminster Roman Catholic Separate </t>
  </si>
  <si>
    <t xml:space="preserve">Medicine Hat Roman Catholic Separate  </t>
  </si>
  <si>
    <t xml:space="preserve">Northern Lights School Division </t>
  </si>
  <si>
    <t xml:space="preserve">Red Deer Catholic Separate </t>
  </si>
  <si>
    <t xml:space="preserve">St. Thomas Aquinas Roman Catholic Separate  </t>
  </si>
  <si>
    <t>TOTAL for French second-language</t>
  </si>
  <si>
    <t>Suzuki Charter School Society</t>
  </si>
  <si>
    <t>Alberta Conference of 7th Day Adventist Church</t>
  </si>
  <si>
    <t>Clearview School Division</t>
  </si>
  <si>
    <t>Alberta Classical Academy Ltd.</t>
  </si>
  <si>
    <t>AUTORITÉ SCOLAIRE</t>
  </si>
  <si>
    <t>Financement des initiatives francophones
2023-24</t>
  </si>
  <si>
    <t>Financement pour l'ETP du français alternatif (Immersion française) 2023-24</t>
  </si>
  <si>
    <t>Financement pour l'ETP du français langue seconde 2023-24</t>
  </si>
  <si>
    <t>Financement total pour l'ETP
2023-24</t>
  </si>
  <si>
    <t>1e versement des initiatives francophones  / ETP *</t>
  </si>
  <si>
    <t>Financement total
des projets
2023-24</t>
  </si>
  <si>
    <t>1e versement du financement des projets *</t>
  </si>
  <si>
    <t>2e versement du financement des projets †</t>
  </si>
  <si>
    <t>TOTAL pour 
2023-24 ‡</t>
  </si>
  <si>
    <t>Conseil scolaire Centre-Est</t>
  </si>
  <si>
    <t>Conseil scolaire Centre-Nord</t>
  </si>
  <si>
    <t>Conseil scolaire du Nord-Ouest</t>
  </si>
  <si>
    <t>Conseil scolaire FrancoSud</t>
  </si>
  <si>
    <t>TOTAL  Français langue première</t>
  </si>
  <si>
    <t>Répartition des projets</t>
  </si>
  <si>
    <t>Agent administratif et financier</t>
  </si>
  <si>
    <t>* Sous reserve de l'approbation du Formulaire de rapport du PLOÉ 2022-2023 et du Formulaire d'engagement de financement du PLOÉ 2023-2024</t>
  </si>
  <si>
    <t>† Sous reserve de l'approbation du Formulaire de rapport du PLOÉ 2023-2024</t>
  </si>
  <si>
    <t>‡ Veuillez noter que pour valoriser l'usage des fonds, les allocations de moins de 1 000 $ ne seront pas émises et seront redistribuées aux autres autorités scolaires et écoles à charte et indépendantes (privées).</t>
  </si>
  <si>
    <t>Les affectations ci-dessous correspondent au financement régulier et n’incluent pas les fonds fédéraux supplémentaires pour des projets complémentaires, d’infrastructure et de recrutement et de rétention d’enseignants.</t>
  </si>
  <si>
    <t>§ Financement décliné par l'autorité scolaire</t>
  </si>
  <si>
    <t>Clear Water Academy Foundation §</t>
  </si>
  <si>
    <t>Affectations de fonds réguliers du PLOÉ pour 2023-2024 selon l'autorité scolaire - DEUXIÈME MODIFICATION</t>
  </si>
  <si>
    <t>Versement final des initiatives francophones/ ETP †</t>
  </si>
  <si>
    <t xml:space="preserve">Les fonds réguliers du PLOÉ pour 2023-2024 peuvent être dépensés entre le 1er juillet 2023 et le 30 juin 2024. </t>
  </si>
  <si>
    <t xml:space="preserve">
Les fonds supplémentaires pour les programmes francophones (versement d'avril 2024) peuvent être dépensés entre le 1er juillet 2023 et le 31 août 2024.</t>
  </si>
  <si>
    <t>2e versement des initiatives francophones  / ETP
(Versement en avril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</si>
</sst>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;[Red]\-&quot;$&quot;#,##0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_-[$$-1009]* #,##0.00_-;\-[$$-1009]* #,##0.00_-;_-[$$-1009]* &quot;-&quot;??_-;_-@_-"/>
    <numFmt numFmtId="168" formatCode="_ * #,##0.00_ \ [$$-C0C]_ ;_ * \-#,##0.00\ \ [$$-C0C]_ ;_ * &quot;-&quot;??_ \ [$$-C0C]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3"/>
      <name val="Arial"/>
      <family val="2"/>
    </font>
    <font>
      <b/>
      <sz val="15"/>
      <color theme="3"/>
      <name val="Arial"/>
      <family val="2"/>
    </font>
    <font>
      <sz val="11"/>
      <color theme="1"/>
      <name val="Arial"/>
      <family val="2"/>
    </font>
    <font>
      <sz val="18"/>
      <color theme="0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222222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77B80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AAD2"/>
        <bgColor indexed="64"/>
      </patternFill>
    </fill>
    <fill>
      <patternFill patternType="solid">
        <fgColor rgb="FF77B800"/>
        <bgColor indexed="64"/>
      </patternFill>
    </fill>
    <fill>
      <patternFill patternType="solid">
        <fgColor rgb="FF6A737B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rgb="FF00AAD2"/>
      </bottom>
      <diagonal/>
    </border>
    <border>
      <left/>
      <right/>
      <top style="thick">
        <color rgb="FF00AAD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6" fillId="0" borderId="0" xfId="0" applyFont="1"/>
    <xf numFmtId="0" fontId="7" fillId="2" borderId="0" xfId="0" applyFont="1" applyFill="1"/>
    <xf numFmtId="0" fontId="13" fillId="0" borderId="0" xfId="0" applyFont="1" applyAlignment="1">
      <alignment horizontal="right"/>
    </xf>
    <xf numFmtId="165" fontId="6" fillId="0" borderId="0" xfId="0" applyNumberFormat="1" applyFont="1"/>
    <xf numFmtId="0" fontId="14" fillId="0" borderId="0" xfId="0" applyFont="1"/>
    <xf numFmtId="16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4" fillId="0" borderId="3" xfId="2" applyFont="1" applyBorder="1"/>
    <xf numFmtId="0" fontId="5" fillId="0" borderId="3" xfId="2" applyFont="1" applyBorder="1"/>
    <xf numFmtId="0" fontId="15" fillId="3" borderId="0" xfId="3" applyFont="1" applyFill="1" applyAlignment="1"/>
    <xf numFmtId="167" fontId="0" fillId="0" borderId="0" xfId="0" applyNumberFormat="1"/>
    <xf numFmtId="167" fontId="0" fillId="0" borderId="0" xfId="1" applyNumberFormat="1" applyFont="1"/>
    <xf numFmtId="0" fontId="9" fillId="0" borderId="0" xfId="0" applyFont="1"/>
    <xf numFmtId="0" fontId="5" fillId="0" borderId="0" xfId="2" applyFont="1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65" fontId="13" fillId="0" borderId="0" xfId="0" applyNumberFormat="1" applyFont="1" applyAlignment="1">
      <alignment horizontal="right"/>
    </xf>
    <xf numFmtId="0" fontId="15" fillId="3" borderId="0" xfId="0" applyFont="1" applyFill="1"/>
    <xf numFmtId="165" fontId="13" fillId="0" borderId="0" xfId="0" applyNumberFormat="1" applyFont="1"/>
    <xf numFmtId="0" fontId="0" fillId="5" borderId="0" xfId="0" applyFill="1"/>
    <xf numFmtId="0" fontId="11" fillId="0" borderId="0" xfId="0" applyFont="1"/>
    <xf numFmtId="0" fontId="15" fillId="0" borderId="0" xfId="2" applyFont="1" applyFill="1" applyBorder="1"/>
    <xf numFmtId="168" fontId="9" fillId="0" borderId="0" xfId="0" applyNumberFormat="1" applyFont="1"/>
    <xf numFmtId="168" fontId="11" fillId="0" borderId="0" xfId="0" applyNumberFormat="1" applyFont="1" applyAlignment="1">
      <alignment wrapText="1"/>
    </xf>
    <xf numFmtId="168" fontId="6" fillId="0" borderId="0" xfId="0" applyNumberFormat="1" applyFont="1" applyAlignment="1">
      <alignment vertical="top" wrapText="1"/>
    </xf>
    <xf numFmtId="168" fontId="11" fillId="0" borderId="0" xfId="1" applyNumberFormat="1" applyFont="1" applyFill="1" applyBorder="1" applyAlignment="1">
      <alignment wrapText="1"/>
    </xf>
    <xf numFmtId="168" fontId="6" fillId="0" borderId="0" xfId="1" applyNumberFormat="1" applyFont="1" applyFill="1" applyBorder="1" applyAlignment="1">
      <alignment wrapText="1"/>
    </xf>
    <xf numFmtId="168" fontId="9" fillId="0" borderId="2" xfId="0" applyNumberFormat="1" applyFont="1" applyBorder="1"/>
    <xf numFmtId="168" fontId="11" fillId="0" borderId="2" xfId="0" applyNumberFormat="1" applyFont="1" applyBorder="1" applyAlignment="1">
      <alignment wrapText="1"/>
    </xf>
    <xf numFmtId="168" fontId="6" fillId="0" borderId="2" xfId="0" applyNumberFormat="1" applyFont="1" applyBorder="1" applyAlignment="1">
      <alignment vertical="top" wrapText="1"/>
    </xf>
    <xf numFmtId="168" fontId="11" fillId="0" borderId="2" xfId="1" applyNumberFormat="1" applyFont="1" applyFill="1" applyBorder="1" applyAlignment="1">
      <alignment wrapText="1"/>
    </xf>
    <xf numFmtId="168" fontId="6" fillId="0" borderId="2" xfId="1" applyNumberFormat="1" applyFont="1" applyFill="1" applyBorder="1" applyAlignment="1">
      <alignment wrapText="1"/>
    </xf>
    <xf numFmtId="168" fontId="10" fillId="0" borderId="0" xfId="1" applyNumberFormat="1" applyFont="1" applyFill="1" applyBorder="1"/>
    <xf numFmtId="168" fontId="10" fillId="0" borderId="0" xfId="0" applyNumberFormat="1" applyFont="1"/>
    <xf numFmtId="168" fontId="11" fillId="0" borderId="0" xfId="0" applyNumberFormat="1" applyFont="1" applyAlignment="1">
      <alignment vertical="top" wrapText="1"/>
    </xf>
    <xf numFmtId="168" fontId="11" fillId="0" borderId="0" xfId="1" applyNumberFormat="1" applyFont="1" applyFill="1" applyBorder="1"/>
    <xf numFmtId="168" fontId="9" fillId="0" borderId="0" xfId="1" applyNumberFormat="1" applyFont="1" applyFill="1" applyBorder="1"/>
    <xf numFmtId="168" fontId="6" fillId="0" borderId="0" xfId="1" applyNumberFormat="1" applyFont="1" applyFill="1" applyBorder="1"/>
    <xf numFmtId="168" fontId="19" fillId="0" borderId="0" xfId="1" applyNumberFormat="1" applyFont="1" applyFill="1" applyBorder="1"/>
    <xf numFmtId="168" fontId="11" fillId="0" borderId="0" xfId="1" applyNumberFormat="1" applyFont="1" applyFill="1"/>
    <xf numFmtId="168" fontId="13" fillId="0" borderId="0" xfId="1" applyNumberFormat="1" applyFont="1" applyFill="1" applyBorder="1"/>
    <xf numFmtId="168" fontId="17" fillId="0" borderId="0" xfId="1" applyNumberFormat="1" applyFont="1" applyFill="1" applyBorder="1"/>
    <xf numFmtId="168" fontId="20" fillId="0" borderId="0" xfId="1" applyNumberFormat="1" applyFont="1" applyFill="1" applyBorder="1"/>
    <xf numFmtId="168" fontId="6" fillId="0" borderId="0" xfId="1" applyNumberFormat="1" applyFont="1" applyFill="1" applyBorder="1" applyAlignment="1"/>
    <xf numFmtId="168" fontId="18" fillId="0" borderId="0" xfId="1" applyNumberFormat="1" applyFont="1" applyFill="1" applyBorder="1"/>
    <xf numFmtId="168" fontId="18" fillId="0" borderId="2" xfId="1" applyNumberFormat="1" applyFont="1" applyFill="1" applyBorder="1"/>
    <xf numFmtId="168" fontId="11" fillId="0" borderId="2" xfId="1" applyNumberFormat="1" applyFont="1" applyFill="1" applyBorder="1"/>
    <xf numFmtId="168" fontId="9" fillId="0" borderId="2" xfId="1" applyNumberFormat="1" applyFont="1" applyFill="1" applyBorder="1"/>
    <xf numFmtId="168" fontId="23" fillId="0" borderId="0" xfId="1" applyNumberFormat="1" applyFont="1" applyFill="1" applyBorder="1"/>
    <xf numFmtId="168" fontId="12" fillId="0" borderId="0" xfId="0" applyNumberFormat="1" applyFont="1"/>
    <xf numFmtId="168" fontId="23" fillId="0" borderId="0" xfId="0" applyNumberFormat="1" applyFont="1"/>
    <xf numFmtId="168" fontId="12" fillId="0" borderId="0" xfId="1" applyNumberFormat="1" applyFont="1" applyFill="1" applyBorder="1"/>
    <xf numFmtId="166" fontId="16" fillId="2" borderId="0" xfId="0" applyNumberFormat="1" applyFont="1" applyFill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166" fontId="6" fillId="2" borderId="0" xfId="1" applyNumberFormat="1" applyFont="1" applyFill="1" applyBorder="1" applyAlignment="1">
      <alignment horizontal="center" vertical="center" wrapText="1"/>
    </xf>
    <xf numFmtId="168" fontId="24" fillId="0" borderId="0" xfId="1" applyNumberFormat="1" applyFont="1"/>
    <xf numFmtId="168" fontId="6" fillId="0" borderId="0" xfId="1" applyNumberFormat="1" applyFont="1" applyAlignment="1">
      <alignment vertical="top" wrapText="1"/>
    </xf>
    <xf numFmtId="168" fontId="6" fillId="0" borderId="2" xfId="1" applyNumberFormat="1" applyFont="1" applyBorder="1" applyAlignment="1">
      <alignment vertical="top" wrapText="1"/>
    </xf>
    <xf numFmtId="168" fontId="8" fillId="4" borderId="0" xfId="0" applyNumberFormat="1" applyFont="1" applyFill="1"/>
    <xf numFmtId="168" fontId="21" fillId="0" borderId="0" xfId="0" applyNumberFormat="1" applyFont="1"/>
    <xf numFmtId="168" fontId="8" fillId="4" borderId="0" xfId="1" applyNumberFormat="1" applyFont="1" applyFill="1" applyBorder="1"/>
    <xf numFmtId="168" fontId="6" fillId="0" borderId="0" xfId="0" applyNumberFormat="1" applyFont="1"/>
    <xf numFmtId="168" fontId="6" fillId="4" borderId="0" xfId="1" applyNumberFormat="1" applyFont="1" applyFill="1" applyBorder="1"/>
    <xf numFmtId="168" fontId="6" fillId="0" borderId="2" xfId="1" applyNumberFormat="1" applyFont="1" applyFill="1" applyBorder="1"/>
    <xf numFmtId="166" fontId="6" fillId="5" borderId="0" xfId="0" applyNumberFormat="1" applyFont="1" applyFill="1" applyAlignment="1">
      <alignment horizontal="center" vertical="center" wrapText="1"/>
    </xf>
    <xf numFmtId="0" fontId="15" fillId="0" borderId="4" xfId="2" applyFont="1" applyFill="1" applyBorder="1" applyAlignment="1">
      <alignment horizontal="left"/>
    </xf>
    <xf numFmtId="0" fontId="25" fillId="5" borderId="0" xfId="0" applyFont="1" applyFill="1" applyAlignment="1">
      <alignment wrapText="1"/>
    </xf>
    <xf numFmtId="0" fontId="14" fillId="0" borderId="0" xfId="0" applyFont="1"/>
    <xf numFmtId="0" fontId="9" fillId="0" borderId="0" xfId="0" applyFont="1"/>
  </cellXfs>
  <cellStyles count="4">
    <cellStyle name="Currency" xfId="1" builtinId="4"/>
    <cellStyle name="Heading 1" xfId="2" builtinId="16"/>
    <cellStyle name="Heading 4" xfId="3" builtinId="19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_ * #,##0.00_ \ [$$-C0C]_ ;_ * \-#,##0.00\ \ [$$-C0C]_ ;_ * &quot;-&quot;??_ \ [$$-C0C]_ ;_ @_ "/>
      <fill>
        <patternFill patternType="none">
          <fgColor auto="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_ * #,##0.00_ \ [$$-C0C]_ ;_ * \-#,##0.00\ \ [$$-C0C]_ ;_ * &quot;-&quot;??_ \ [$$-C0C]_ ;_ @_ "/>
      <fill>
        <patternFill patternType="none">
          <fgColor auto="1"/>
          <bgColor auto="1"/>
        </patternFill>
      </fill>
      <border diagonalUp="0" diagonalDown="0">
        <left/>
        <right/>
        <top/>
        <bottom style="double">
          <color indexed="64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_ * #,##0.00_ \ [$$-C0C]_ ;_ * \-#,##0.00\ \ [$$-C0C]_ ;_ * &quot;-&quot;??_ \ [$$-C0C]_ ;_ @_ "/>
      <fill>
        <patternFill patternType="none">
          <fgColor auto="1"/>
          <bgColor auto="1"/>
        </patternFill>
      </fill>
      <border diagonalUp="0" diagonalDown="0">
        <left/>
        <right/>
        <top/>
        <bottom style="double">
          <color indexed="64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_ * #,##0.00_ \ [$$-C0C]_ ;_ * \-#,##0.00\ \ [$$-C0C]_ ;_ * &quot;-&quot;??_ \ [$$-C0C]_ ;_ @_ "/>
      <fill>
        <patternFill patternType="none">
          <fgColor auto="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8" formatCode="_ * #,##0.00_ \ [$$-C0C]_ ;_ * \-#,##0.00\ \ [$$-C0C]_ ;_ * &quot;-&quot;??_ \ [$$-C0C]_ ;_ @_ 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8" formatCode="_ * #,##0.00_ \ [$$-C0C]_ ;_ * \-#,##0.00\ \ [$$-C0C]_ ;_ * &quot;-&quot;??_ \ [$$-C0C]_ ;_ @_ "/>
      <fill>
        <patternFill patternType="none">
          <fgColor auto="1"/>
          <bgColor auto="1"/>
        </patternFill>
      </fill>
      <border diagonalUp="0" diagonalDown="0">
        <left/>
        <right/>
        <top/>
        <bottom style="double">
          <color indexed="64"/>
        </bottom>
        <vertical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8" formatCode="_ * #,##0.00_ \ [$$-C0C]_ ;_ * \-#,##0.00\ \ [$$-C0C]_ ;_ * &quot;-&quot;??_ \ [$$-C0C]_ ;_ @_ "/>
      <fill>
        <patternFill patternType="none">
          <fgColor auto="1"/>
          <bgColor auto="1"/>
        </patternFill>
      </fill>
      <border diagonalUp="0" diagonalDown="0">
        <left/>
        <right/>
        <top/>
        <bottom style="double">
          <color indexed="64"/>
        </bottom>
        <vertical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8" formatCode="_ * #,##0.00_ \ [$$-C0C]_ ;_ * \-#,##0.00\ \ [$$-C0C]_ ;_ * &quot;-&quot;??_ \ [$$-C0C]_ ;_ @_ "/>
      <fill>
        <patternFill patternType="none">
          <fgColor auto="1"/>
          <bgColor auto="1"/>
        </patternFill>
      </fill>
    </dxf>
    <dxf>
      <numFmt numFmtId="168" formatCode="_ * #,##0.00_ \ [$$-C0C]_ ;_ * \-#,##0.00\ \ [$$-C0C]_ ;_ * &quot;-&quot;??_ \ [$$-C0C]_ ;_ @_ "/>
      <fill>
        <patternFill patternType="none">
          <fgColor auto="1"/>
          <bgColor auto="1"/>
        </patternFill>
      </fill>
    </dxf>
    <dxf>
      <numFmt numFmtId="168" formatCode="_ * #,##0.00_ \ [$$-C0C]_ ;_ * \-#,##0.00\ \ [$$-C0C]_ ;_ * &quot;-&quot;??_ \ [$$-C0C]_ ;_ @_ "/>
      <fill>
        <patternFill patternType="none">
          <fgColor auto="1"/>
          <bgColor auto="1"/>
        </patternFill>
      </fill>
    </dxf>
    <dxf>
      <numFmt numFmtId="168" formatCode="_ * #,##0.00_ \ [$$-C0C]_ ;_ * \-#,##0.00\ \ [$$-C0C]_ ;_ * &quot;-&quot;??_ \ [$$-C0C]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_ * #,##0.00_ \ [$$-C0C]_ ;_ * \-#,##0.00\ \ [$$-C0C]_ ;_ * &quot;-&quot;??_ \ [$$-C0C]_ ;_ @_ "/>
      <fill>
        <patternFill patternType="none">
          <fgColor auto="1"/>
          <bgColor auto="1"/>
        </patternFill>
      </fill>
    </dxf>
    <dxf>
      <border diagonalUp="0" diagonalDown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8" formatCode="_ * #,##0.00_ \ [$$-C0C]_ ;_ * \-#,##0.00\ \ [$$-C0C]_ ;_ * &quot;-&quot;??_ \ [$$-C0C]_ ;_ @_ "/>
      <fill>
        <patternFill patternType="none">
          <fgColor auto="1"/>
          <bgColor auto="1"/>
        </patternFill>
      </fill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rgb="FF00AAD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77B800"/>
      <color rgb="FF00AAD2"/>
      <color rgb="FF6A737B"/>
      <color rgb="FFE7F1F7"/>
      <color rgb="FFCBE2EE"/>
      <color rgb="FF808080"/>
      <color rgb="FFD6B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34" displayName="Table134" ref="A6:L82" totalsRowShown="0" headerRowDxfId="15" dataDxfId="13" headerRowBorderDxfId="14" tableBorderDxfId="12">
  <autoFilter ref="A6:L82" xr:uid="{00000000-0009-0000-0100-000003000000}"/>
  <tableColumns count="12">
    <tableColumn id="1" xr3:uid="{00000000-0010-0000-0000-000001000000}" name="AUTORITÉ SCOLAIRE" dataDxfId="11"/>
    <tableColumn id="12" xr3:uid="{00000000-0010-0000-0000-00000C000000}" name="Financement des initiatives francophones_x000a_2023-24" dataDxfId="10"/>
    <tableColumn id="6" xr3:uid="{00000000-0010-0000-0000-000006000000}" name="Financement pour l'ETP du français alternatif (Immersion française) 2023-24" dataDxfId="9"/>
    <tableColumn id="7" xr3:uid="{00000000-0010-0000-0000-000007000000}" name="Financement pour l'ETP du français langue seconde 2023-24" dataDxfId="8"/>
    <tableColumn id="2" xr3:uid="{00000000-0010-0000-0000-000002000000}" name="Financement total pour l'ETP_x000a_2023-24" dataDxfId="7"/>
    <tableColumn id="5" xr3:uid="{00000000-0010-0000-0000-000005000000}" name="1e versement des initiatives francophones  / ETP *" dataDxfId="6">
      <calculatedColumnFormula>Table134[[#This Row],[Financement total pour l''ETP
2023-24]]*0.8</calculatedColumnFormula>
    </tableColumn>
    <tableColumn id="9" xr3:uid="{00000000-0010-0000-0000-000009000000}" name="2e versement des initiatives francophones  / ETP_x000a_(Versement en avril 2024)" dataDxfId="5">
      <calculatedColumnFormula>SUM(G1:G6)</calculatedColumnFormula>
    </tableColumn>
    <tableColumn id="11" xr3:uid="{13BDFE14-E2F4-4C13-B5CB-1ACBA523705E}" name="Versement final des initiatives francophones/ ETP †" dataDxfId="4" dataCellStyle="Currency"/>
    <tableColumn id="3" xr3:uid="{00000000-0010-0000-0000-000003000000}" name="Financement total_x000a_des projets_x000a_2023-24" dataDxfId="3" dataCellStyle="Currency"/>
    <tableColumn id="8" xr3:uid="{00000000-0010-0000-0000-000008000000}" name="1e versement du financement des projets *" dataDxfId="2" dataCellStyle="Currency">
      <calculatedColumnFormula>Table134[[#This Row],[Financement total
des projets
2023-24]]*0.8</calculatedColumnFormula>
    </tableColumn>
    <tableColumn id="10" xr3:uid="{00000000-0010-0000-0000-00000A000000}" name="2e versement du financement des projets †" dataDxfId="1" dataCellStyle="Currency">
      <calculatedColumnFormula>Table134[[#This Row],[Financement total
des projets
2023-24]]*0.2</calculatedColumnFormula>
    </tableColumn>
    <tableColumn id="4" xr3:uid="{00000000-0010-0000-0000-000004000000}" name="TOTAL pour _x000a_2023-24 ‡" dataDxfId="0" dataCellStyle="Currency">
      <calculatedColumnFormula>SUM(E7,I7)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5"/>
  <sheetViews>
    <sheetView tabSelected="1" zoomScale="85" zoomScaleNormal="85" workbookViewId="0">
      <pane ySplit="6" topLeftCell="A7" activePane="bottomLeft" state="frozen"/>
      <selection pane="bottomLeft" activeCell="F89" sqref="F89"/>
    </sheetView>
  </sheetViews>
  <sheetFormatPr defaultColWidth="9.28515625" defaultRowHeight="15" x14ac:dyDescent="0.25"/>
  <cols>
    <col min="1" max="1" width="70.42578125" customWidth="1"/>
    <col min="2" max="2" width="21.28515625" customWidth="1"/>
    <col min="3" max="3" width="20.5703125" customWidth="1"/>
    <col min="4" max="4" width="19.7109375" customWidth="1"/>
    <col min="5" max="5" width="18.42578125" customWidth="1"/>
    <col min="6" max="6" width="17.7109375" customWidth="1"/>
    <col min="7" max="7" width="19.28515625" customWidth="1"/>
    <col min="8" max="8" width="18.28515625" customWidth="1"/>
    <col min="9" max="9" width="15.28515625" customWidth="1"/>
    <col min="10" max="10" width="18.5703125" customWidth="1"/>
    <col min="11" max="11" width="18" customWidth="1"/>
    <col min="12" max="12" width="23" customWidth="1"/>
    <col min="13" max="13" width="14.7109375" customWidth="1"/>
    <col min="16" max="16" width="11.28515625" customWidth="1"/>
    <col min="28" max="28" width="0" hidden="1" customWidth="1"/>
  </cols>
  <sheetData>
    <row r="1" spans="1:15" ht="30" customHeight="1" thickBot="1" x14ac:dyDescent="0.45">
      <c r="A1" s="8" t="s">
        <v>101</v>
      </c>
      <c r="B1" s="8"/>
      <c r="C1" s="8"/>
      <c r="D1" s="8"/>
      <c r="E1" s="9"/>
      <c r="F1" s="8"/>
      <c r="G1" s="9"/>
      <c r="H1" s="9"/>
      <c r="I1" s="9"/>
      <c r="J1" s="9"/>
    </row>
    <row r="2" spans="1:15" ht="23.25" customHeight="1" thickTop="1" x14ac:dyDescent="0.3">
      <c r="A2" s="66"/>
      <c r="B2" s="66"/>
      <c r="C2" s="66"/>
      <c r="D2" s="66"/>
      <c r="E2" s="66"/>
      <c r="F2" s="22"/>
      <c r="G2" s="14"/>
      <c r="H2" s="14"/>
      <c r="I2" s="14"/>
      <c r="J2" s="14"/>
    </row>
    <row r="3" spans="1:15" ht="21" customHeight="1" x14ac:dyDescent="0.3">
      <c r="A3" s="13" t="s">
        <v>98</v>
      </c>
      <c r="B3" s="13"/>
      <c r="C3" s="1"/>
      <c r="D3" s="1"/>
      <c r="E3" s="14"/>
      <c r="F3" s="14"/>
      <c r="G3" s="14"/>
      <c r="H3" s="14"/>
      <c r="I3" s="14"/>
      <c r="J3" s="14"/>
    </row>
    <row r="4" spans="1:15" ht="21" customHeight="1" x14ac:dyDescent="0.3">
      <c r="A4" s="13" t="s">
        <v>103</v>
      </c>
      <c r="B4" s="13"/>
      <c r="C4" s="1"/>
      <c r="D4" s="1"/>
      <c r="E4" s="14"/>
      <c r="F4" s="14"/>
      <c r="G4" s="14"/>
      <c r="H4" s="14"/>
      <c r="I4" s="14"/>
      <c r="J4" s="14"/>
    </row>
    <row r="5" spans="1:15" ht="19.899999999999999" customHeight="1" x14ac:dyDescent="0.25">
      <c r="A5" s="67" t="s">
        <v>104</v>
      </c>
      <c r="B5" s="67"/>
      <c r="C5" s="67"/>
      <c r="D5" s="67"/>
      <c r="E5" s="67"/>
      <c r="F5" s="67"/>
      <c r="G5" s="1"/>
      <c r="H5" s="1"/>
      <c r="I5" s="1"/>
      <c r="J5" s="1"/>
    </row>
    <row r="6" spans="1:15" ht="93.75" customHeight="1" x14ac:dyDescent="0.35">
      <c r="A6" s="2" t="s">
        <v>78</v>
      </c>
      <c r="B6" s="53" t="s">
        <v>79</v>
      </c>
      <c r="C6" s="53" t="s">
        <v>80</v>
      </c>
      <c r="D6" s="53" t="s">
        <v>81</v>
      </c>
      <c r="E6" s="54" t="s">
        <v>82</v>
      </c>
      <c r="F6" s="54" t="s">
        <v>83</v>
      </c>
      <c r="G6" s="65" t="s">
        <v>105</v>
      </c>
      <c r="H6" s="54" t="s">
        <v>102</v>
      </c>
      <c r="I6" s="55" t="s">
        <v>84</v>
      </c>
      <c r="J6" s="55" t="s">
        <v>85</v>
      </c>
      <c r="K6" s="55" t="s">
        <v>86</v>
      </c>
      <c r="L6" s="55" t="s">
        <v>87</v>
      </c>
    </row>
    <row r="7" spans="1:15" ht="21.75" customHeight="1" x14ac:dyDescent="0.25">
      <c r="A7" s="59" t="s">
        <v>44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5" ht="14.65" customHeight="1" x14ac:dyDescent="0.25">
      <c r="A8" s="23" t="s">
        <v>88</v>
      </c>
      <c r="B8" s="23">
        <v>793982.05</v>
      </c>
      <c r="C8" s="23"/>
      <c r="D8" s="23"/>
      <c r="E8" s="24"/>
      <c r="F8" s="25">
        <v>489066.44</v>
      </c>
      <c r="G8" s="56">
        <v>146119.20000000001</v>
      </c>
      <c r="H8" s="57">
        <v>158796.41</v>
      </c>
      <c r="I8" s="26"/>
      <c r="J8" s="27"/>
      <c r="K8" s="27"/>
      <c r="L8" s="36">
        <v>793982.05</v>
      </c>
      <c r="M8" s="12"/>
      <c r="N8" s="12"/>
      <c r="O8" s="12"/>
    </row>
    <row r="9" spans="1:15" ht="14.65" customHeight="1" x14ac:dyDescent="0.25">
      <c r="A9" s="23" t="s">
        <v>89</v>
      </c>
      <c r="B9" s="37">
        <v>2845121.64</v>
      </c>
      <c r="C9" s="23"/>
      <c r="D9" s="23"/>
      <c r="E9" s="24"/>
      <c r="F9" s="25">
        <v>1719908.5120000001</v>
      </c>
      <c r="G9" s="38">
        <v>556188.80000000005</v>
      </c>
      <c r="H9" s="56">
        <v>569024.32799999998</v>
      </c>
      <c r="I9" s="26"/>
      <c r="J9" s="27"/>
      <c r="K9" s="27"/>
      <c r="L9" s="36">
        <v>2845121.64</v>
      </c>
      <c r="M9" s="12"/>
      <c r="N9" s="12"/>
      <c r="O9" s="12"/>
    </row>
    <row r="10" spans="1:15" ht="14.65" customHeight="1" x14ac:dyDescent="0.25">
      <c r="A10" s="23" t="s">
        <v>90</v>
      </c>
      <c r="B10" s="37">
        <v>676839.91</v>
      </c>
      <c r="C10" s="23"/>
      <c r="D10" s="23"/>
      <c r="E10" s="24"/>
      <c r="F10" s="25">
        <v>430679.12800000003</v>
      </c>
      <c r="G10" s="57">
        <v>110792.8</v>
      </c>
      <c r="H10" s="56">
        <v>135367.98000000001</v>
      </c>
      <c r="I10" s="26"/>
      <c r="J10" s="27"/>
      <c r="K10" s="27"/>
      <c r="L10" s="36">
        <v>676839.91</v>
      </c>
      <c r="M10" s="12"/>
      <c r="N10" s="12"/>
      <c r="O10" s="12"/>
    </row>
    <row r="11" spans="1:15" ht="14.65" customHeight="1" thickBot="1" x14ac:dyDescent="0.3">
      <c r="A11" s="28" t="s">
        <v>91</v>
      </c>
      <c r="B11" s="48">
        <v>2796661.4</v>
      </c>
      <c r="C11" s="28"/>
      <c r="D11" s="28"/>
      <c r="E11" s="29"/>
      <c r="F11" s="30">
        <v>1691740.32</v>
      </c>
      <c r="G11" s="58">
        <v>545588.80000000005</v>
      </c>
      <c r="H11" s="58">
        <v>559332.28</v>
      </c>
      <c r="I11" s="31"/>
      <c r="J11" s="32"/>
      <c r="K11" s="32"/>
      <c r="L11" s="47">
        <v>2796661.4</v>
      </c>
      <c r="M11" s="12"/>
      <c r="N11" s="12"/>
      <c r="O11" s="12"/>
    </row>
    <row r="12" spans="1:15" ht="14.65" customHeight="1" thickTop="1" x14ac:dyDescent="0.25">
      <c r="A12" s="34" t="s">
        <v>92</v>
      </c>
      <c r="B12" s="33">
        <f>SUM(B8:B11)</f>
        <v>7112605</v>
      </c>
      <c r="C12" s="34"/>
      <c r="D12" s="34"/>
      <c r="E12" s="24"/>
      <c r="F12" s="35">
        <f>SUM(F8:F11)</f>
        <v>4331394.4000000004</v>
      </c>
      <c r="G12" s="35">
        <f>SUBTOTAL(109,G7:G11)</f>
        <v>1358689.6</v>
      </c>
      <c r="H12" s="35">
        <f>SUM(H8:H11)</f>
        <v>1422520.9980000001</v>
      </c>
      <c r="I12" s="26"/>
      <c r="J12" s="26"/>
      <c r="K12" s="26"/>
      <c r="L12" s="36">
        <v>7112605</v>
      </c>
      <c r="M12" s="12"/>
      <c r="N12" s="12"/>
      <c r="O12" s="12"/>
    </row>
    <row r="13" spans="1:15" ht="21.75" customHeight="1" x14ac:dyDescent="0.25">
      <c r="A13" s="59" t="s">
        <v>5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11"/>
      <c r="N13" s="11"/>
    </row>
    <row r="14" spans="1:15" x14ac:dyDescent="0.25">
      <c r="A14" s="23" t="s">
        <v>14</v>
      </c>
      <c r="B14" s="23"/>
      <c r="C14" s="37">
        <v>31008.285</v>
      </c>
      <c r="D14" s="37">
        <v>0</v>
      </c>
      <c r="E14" s="36">
        <f t="shared" ref="E14:E60" si="0">SUM(C14:D14)</f>
        <v>31008.285</v>
      </c>
      <c r="F14" s="38">
        <f>Table134[[#This Row],[Financement total pour l''ETP
2023-24]]*0.8</f>
        <v>24806.628000000001</v>
      </c>
      <c r="G14" s="38"/>
      <c r="H14" s="38">
        <f>Table134[[#This Row],[Financement total pour l''ETP
2023-24]]*0.2</f>
        <v>6201.6570000000002</v>
      </c>
      <c r="I14" s="39"/>
      <c r="J14" s="38"/>
      <c r="K14" s="38"/>
      <c r="L14" s="36">
        <f>SUM(Table134[[#This Row],[Financement total pour l''ETP
2023-24]],Table134[[#This Row],[Financement total
des projets
2023-24]])</f>
        <v>31008.285</v>
      </c>
    </row>
    <row r="15" spans="1:15" x14ac:dyDescent="0.25">
      <c r="A15" s="23" t="s">
        <v>15</v>
      </c>
      <c r="B15" s="23"/>
      <c r="C15" s="37">
        <v>39315.561159000004</v>
      </c>
      <c r="D15" s="37">
        <v>19027.8262</v>
      </c>
      <c r="E15" s="36">
        <f t="shared" si="0"/>
        <v>58343.387359</v>
      </c>
      <c r="F15" s="38">
        <f>Table134[[#This Row],[Financement total pour l''ETP
2023-24]]*0.8</f>
        <v>46674.709887200006</v>
      </c>
      <c r="G15" s="38"/>
      <c r="H15" s="38">
        <f>Table134[[#This Row],[Financement total pour l''ETP
2023-24]]*0.2</f>
        <v>11668.677471800002</v>
      </c>
      <c r="I15" s="39"/>
      <c r="J15" s="38"/>
      <c r="K15" s="38"/>
      <c r="L15" s="36">
        <f>SUM(Table134[[#This Row],[Financement total pour l''ETP
2023-24]],Table134[[#This Row],[Financement total
des projets
2023-24]])</f>
        <v>58343.387359</v>
      </c>
    </row>
    <row r="16" spans="1:15" ht="15" customHeight="1" x14ac:dyDescent="0.25">
      <c r="A16" s="23" t="s">
        <v>16</v>
      </c>
      <c r="B16" s="23"/>
      <c r="C16" s="37">
        <v>294072.49124000006</v>
      </c>
      <c r="D16" s="37">
        <v>9733.4650999999994</v>
      </c>
      <c r="E16" s="36">
        <f t="shared" si="0"/>
        <v>303805.95634000003</v>
      </c>
      <c r="F16" s="38">
        <f>Table134[[#This Row],[Financement total pour l''ETP
2023-24]]*0.8</f>
        <v>243044.76507200004</v>
      </c>
      <c r="G16" s="38"/>
      <c r="H16" s="38">
        <f>Table134[[#This Row],[Financement total pour l''ETP
2023-24]]*0.2</f>
        <v>60761.19126800001</v>
      </c>
      <c r="I16" s="39">
        <v>18101</v>
      </c>
      <c r="J16" s="38">
        <f>Table134[[#This Row],[Financement total
des projets
2023-24]]*0.8</f>
        <v>14480.800000000001</v>
      </c>
      <c r="K16" s="38">
        <f>Table134[[#This Row],[Financement total
des projets
2023-24]]*0.2</f>
        <v>3620.2000000000003</v>
      </c>
      <c r="L16" s="36">
        <f>SUM(Table134[[#This Row],[Financement total pour l''ETP
2023-24]],Table134[[#This Row],[Financement total
des projets
2023-24]])</f>
        <v>321906.95634000003</v>
      </c>
    </row>
    <row r="17" spans="1:12" x14ac:dyDescent="0.25">
      <c r="A17" s="23" t="s">
        <v>56</v>
      </c>
      <c r="B17" s="23"/>
      <c r="C17" s="37">
        <v>606844.30498000002</v>
      </c>
      <c r="D17" s="37">
        <v>232832.5842000001</v>
      </c>
      <c r="E17" s="36">
        <f t="shared" si="0"/>
        <v>839676.88918000017</v>
      </c>
      <c r="F17" s="38">
        <f>Table134[[#This Row],[Financement total pour l''ETP
2023-24]]*0.8</f>
        <v>671741.51134400023</v>
      </c>
      <c r="G17" s="38"/>
      <c r="H17" s="38">
        <f>Table134[[#This Row],[Financement total pour l''ETP
2023-24]]*0.2</f>
        <v>167935.37783600006</v>
      </c>
      <c r="I17" s="39"/>
      <c r="J17" s="38"/>
      <c r="K17" s="38"/>
      <c r="L17" s="36">
        <f>SUM(Table134[[#This Row],[Financement total pour l''ETP
2023-24]],Table134[[#This Row],[Financement total
des projets
2023-24]])</f>
        <v>839676.88918000017</v>
      </c>
    </row>
    <row r="18" spans="1:12" x14ac:dyDescent="0.25">
      <c r="A18" s="23" t="s">
        <v>17</v>
      </c>
      <c r="B18" s="23"/>
      <c r="C18" s="37">
        <v>1423639.9393700003</v>
      </c>
      <c r="D18" s="37">
        <v>252538.24080000003</v>
      </c>
      <c r="E18" s="36">
        <f t="shared" si="0"/>
        <v>1676178.1801700003</v>
      </c>
      <c r="F18" s="38">
        <f>Table134[[#This Row],[Financement total pour l''ETP
2023-24]]*0.8</f>
        <v>1340942.5441360003</v>
      </c>
      <c r="G18" s="38"/>
      <c r="H18" s="38">
        <f>Table134[[#This Row],[Financement total pour l''ETP
2023-24]]*0.2</f>
        <v>335235.63603400008</v>
      </c>
      <c r="I18" s="39"/>
      <c r="J18" s="38"/>
      <c r="K18" s="38"/>
      <c r="L18" s="36">
        <f>SUM(Table134[[#This Row],[Financement total pour l''ETP
2023-24]],Table134[[#This Row],[Financement total
des projets
2023-24]])</f>
        <v>1676178.1801700003</v>
      </c>
    </row>
    <row r="19" spans="1:12" x14ac:dyDescent="0.25">
      <c r="A19" s="23" t="s">
        <v>55</v>
      </c>
      <c r="B19" s="23"/>
      <c r="C19" s="37">
        <v>66227.961540000004</v>
      </c>
      <c r="D19" s="37">
        <v>7075.098</v>
      </c>
      <c r="E19" s="36">
        <f t="shared" si="0"/>
        <v>73303.059540000002</v>
      </c>
      <c r="F19" s="38">
        <f>Table134[[#This Row],[Financement total pour l''ETP
2023-24]]*0.8</f>
        <v>58642.447632000003</v>
      </c>
      <c r="G19" s="38"/>
      <c r="H19" s="38">
        <f>Table134[[#This Row],[Financement total pour l''ETP
2023-24]]*0.2</f>
        <v>14660.611908000001</v>
      </c>
      <c r="I19" s="39"/>
      <c r="J19" s="38"/>
      <c r="K19" s="38"/>
      <c r="L19" s="36">
        <f>SUM(Table134[[#This Row],[Financement total pour l''ETP
2023-24]],Table134[[#This Row],[Financement total
des projets
2023-24]])</f>
        <v>73303.059540000002</v>
      </c>
    </row>
    <row r="20" spans="1:12" x14ac:dyDescent="0.25">
      <c r="A20" s="23" t="s">
        <v>18</v>
      </c>
      <c r="B20" s="23"/>
      <c r="C20" s="37">
        <v>69244.5</v>
      </c>
      <c r="D20" s="37">
        <v>7097.1660000000002</v>
      </c>
      <c r="E20" s="36">
        <f t="shared" si="0"/>
        <v>76341.665999999997</v>
      </c>
      <c r="F20" s="38">
        <f>Table134[[#This Row],[Financement total pour l''ETP
2023-24]]*0.8</f>
        <v>61073.332800000004</v>
      </c>
      <c r="G20" s="38"/>
      <c r="H20" s="38">
        <f>Table134[[#This Row],[Financement total pour l''ETP
2023-24]]*0.2</f>
        <v>15268.333200000001</v>
      </c>
      <c r="I20" s="39"/>
      <c r="J20" s="38"/>
      <c r="K20" s="38"/>
      <c r="L20" s="36">
        <f>SUM(Table134[[#This Row],[Financement total pour l''ETP
2023-24]],Table134[[#This Row],[Financement total
des projets
2023-24]])</f>
        <v>76341.665999999997</v>
      </c>
    </row>
    <row r="21" spans="1:12" x14ac:dyDescent="0.25">
      <c r="A21" s="23" t="s">
        <v>57</v>
      </c>
      <c r="B21" s="23"/>
      <c r="C21" s="37">
        <v>113077.86599999999</v>
      </c>
      <c r="D21" s="37">
        <v>30742.255399999998</v>
      </c>
      <c r="E21" s="36">
        <f t="shared" si="0"/>
        <v>143820.1214</v>
      </c>
      <c r="F21" s="38">
        <f>Table134[[#This Row],[Financement total pour l''ETP
2023-24]]*0.8</f>
        <v>115056.09712000001</v>
      </c>
      <c r="G21" s="38"/>
      <c r="H21" s="38">
        <f>Table134[[#This Row],[Financement total pour l''ETP
2023-24]]*0.2</f>
        <v>28764.024280000001</v>
      </c>
      <c r="I21" s="39"/>
      <c r="J21" s="38"/>
      <c r="K21" s="38"/>
      <c r="L21" s="36">
        <f>SUM(Table134[[#This Row],[Financement total pour l''ETP
2023-24]],Table134[[#This Row],[Financement total
des projets
2023-24]])</f>
        <v>143820.1214</v>
      </c>
    </row>
    <row r="22" spans="1:12" x14ac:dyDescent="0.25">
      <c r="A22" s="60" t="s">
        <v>76</v>
      </c>
      <c r="B22" s="60"/>
      <c r="C22" s="37">
        <v>0</v>
      </c>
      <c r="D22" s="37">
        <v>1284.4080000000001</v>
      </c>
      <c r="E22" s="36">
        <f t="shared" si="0"/>
        <v>1284.4080000000001</v>
      </c>
      <c r="F22" s="38">
        <f>Table134[[#This Row],[Financement total pour l''ETP
2023-24]]*0.8</f>
        <v>1027.5264000000002</v>
      </c>
      <c r="G22" s="38"/>
      <c r="H22" s="38">
        <f>Table134[[#This Row],[Financement total pour l''ETP
2023-24]]*0.2</f>
        <v>256.88160000000005</v>
      </c>
      <c r="I22" s="39"/>
      <c r="J22" s="38"/>
      <c r="K22" s="38"/>
      <c r="L22" s="36">
        <f>SUM(Table134[[#This Row],[Financement total pour l''ETP
2023-24]],Table134[[#This Row],[Financement total
des projets
2023-24]])</f>
        <v>1284.4080000000001</v>
      </c>
    </row>
    <row r="23" spans="1:12" x14ac:dyDescent="0.25">
      <c r="A23" s="23" t="s">
        <v>52</v>
      </c>
      <c r="B23" s="23"/>
      <c r="C23" s="37">
        <v>0</v>
      </c>
      <c r="D23" s="37">
        <v>5860.9080000000004</v>
      </c>
      <c r="E23" s="36">
        <f t="shared" si="0"/>
        <v>5860.9080000000004</v>
      </c>
      <c r="F23" s="38">
        <f>Table134[[#This Row],[Financement total pour l''ETP
2023-24]]*0.8</f>
        <v>4688.7264000000005</v>
      </c>
      <c r="G23" s="38"/>
      <c r="H23" s="38">
        <f>Table134[[#This Row],[Financement total pour l''ETP
2023-24]]*0.2</f>
        <v>1172.1816000000001</v>
      </c>
      <c r="I23" s="39"/>
      <c r="J23" s="38"/>
      <c r="K23" s="38"/>
      <c r="L23" s="36">
        <f>SUM(Table134[[#This Row],[Financement total pour l''ETP
2023-24]],Table134[[#This Row],[Financement total
des projets
2023-24]])</f>
        <v>5860.9080000000004</v>
      </c>
    </row>
    <row r="24" spans="1:12" x14ac:dyDescent="0.25">
      <c r="A24" s="23" t="s">
        <v>58</v>
      </c>
      <c r="B24" s="23"/>
      <c r="C24" s="37">
        <v>629173.55810000002</v>
      </c>
      <c r="D24" s="37">
        <v>244032.42480000001</v>
      </c>
      <c r="E24" s="36">
        <f t="shared" si="0"/>
        <v>873205.98290000006</v>
      </c>
      <c r="F24" s="38">
        <f>Table134[[#This Row],[Financement total pour l''ETP
2023-24]]*0.8</f>
        <v>698564.78632000007</v>
      </c>
      <c r="G24" s="38"/>
      <c r="H24" s="38">
        <f>Table134[[#This Row],[Financement total pour l''ETP
2023-24]]*0.2</f>
        <v>174641.19658000002</v>
      </c>
      <c r="I24" s="39"/>
      <c r="J24" s="38"/>
      <c r="K24" s="38"/>
      <c r="L24" s="36">
        <f>SUM(Table134[[#This Row],[Financement total pour l''ETP
2023-24]],Table134[[#This Row],[Financement total
des projets
2023-24]])</f>
        <v>873205.98290000006</v>
      </c>
    </row>
    <row r="25" spans="1:12" ht="15.75" customHeight="1" x14ac:dyDescent="0.25">
      <c r="A25" s="23" t="s">
        <v>19</v>
      </c>
      <c r="B25" s="23"/>
      <c r="C25" s="37">
        <v>739569.29592000006</v>
      </c>
      <c r="D25" s="37">
        <v>770257.74300000013</v>
      </c>
      <c r="E25" s="36">
        <f t="shared" si="0"/>
        <v>1509827.0389200002</v>
      </c>
      <c r="F25" s="38">
        <f>Table134[[#This Row],[Financement total pour l''ETP
2023-24]]*0.8</f>
        <v>1207861.6311360002</v>
      </c>
      <c r="G25" s="38"/>
      <c r="H25" s="38">
        <f>Table134[[#This Row],[Financement total pour l''ETP
2023-24]]*0.2</f>
        <v>301965.40778400004</v>
      </c>
      <c r="I25" s="39">
        <v>181046.18</v>
      </c>
      <c r="J25" s="38">
        <f>Table134[[#This Row],[Financement total
des projets
2023-24]]*0.8</f>
        <v>144836.94399999999</v>
      </c>
      <c r="K25" s="38">
        <f>Table134[[#This Row],[Financement total
des projets
2023-24]]*0.2</f>
        <v>36209.235999999997</v>
      </c>
      <c r="L25" s="36">
        <f>SUM(Table134[[#This Row],[Financement total pour l''ETP
2023-24]],Table134[[#This Row],[Financement total
des projets
2023-24]])</f>
        <v>1690873.2189200001</v>
      </c>
    </row>
    <row r="26" spans="1:12" x14ac:dyDescent="0.25">
      <c r="A26" s="23" t="s">
        <v>59</v>
      </c>
      <c r="B26" s="23"/>
      <c r="C26" s="37">
        <v>94241.9</v>
      </c>
      <c r="D26" s="37">
        <v>15888.039999999999</v>
      </c>
      <c r="E26" s="36">
        <f t="shared" si="0"/>
        <v>110129.93999999999</v>
      </c>
      <c r="F26" s="38">
        <f>Table134[[#This Row],[Financement total pour l''ETP
2023-24]]*0.8</f>
        <v>88103.95199999999</v>
      </c>
      <c r="G26" s="38"/>
      <c r="H26" s="38">
        <f>Table134[[#This Row],[Financement total pour l''ETP
2023-24]]*0.2</f>
        <v>22025.987999999998</v>
      </c>
      <c r="I26" s="39"/>
      <c r="J26" s="38"/>
      <c r="K26" s="38"/>
      <c r="L26" s="36">
        <f>SUM(Table134[[#This Row],[Financement total pour l''ETP
2023-24]],Table134[[#This Row],[Financement total
des projets
2023-24]])</f>
        <v>110129.93999999999</v>
      </c>
    </row>
    <row r="27" spans="1:12" x14ac:dyDescent="0.25">
      <c r="A27" s="23" t="s">
        <v>20</v>
      </c>
      <c r="B27" s="23"/>
      <c r="C27" s="37">
        <v>226056.74248000002</v>
      </c>
      <c r="D27" s="37">
        <v>65917.316000000021</v>
      </c>
      <c r="E27" s="36">
        <f t="shared" si="0"/>
        <v>291974.05848000001</v>
      </c>
      <c r="F27" s="38">
        <f>Table134[[#This Row],[Financement total pour l''ETP
2023-24]]*0.8</f>
        <v>233579.24678400002</v>
      </c>
      <c r="G27" s="38"/>
      <c r="H27" s="38">
        <f>Table134[[#This Row],[Financement total pour l''ETP
2023-24]]*0.2</f>
        <v>58394.811696000004</v>
      </c>
      <c r="I27" s="40"/>
      <c r="J27" s="38"/>
      <c r="K27" s="38"/>
      <c r="L27" s="36">
        <f>SUM(Table134[[#This Row],[Financement total pour l''ETP
2023-24]],Table134[[#This Row],[Financement total
des projets
2023-24]])</f>
        <v>291974.05848000001</v>
      </c>
    </row>
    <row r="28" spans="1:12" x14ac:dyDescent="0.25">
      <c r="A28" s="23" t="s">
        <v>60</v>
      </c>
      <c r="B28" s="23"/>
      <c r="C28" s="37">
        <v>0</v>
      </c>
      <c r="D28" s="37">
        <v>12286.989599999999</v>
      </c>
      <c r="E28" s="36">
        <f t="shared" si="0"/>
        <v>12286.989599999999</v>
      </c>
      <c r="F28" s="38">
        <f>Table134[[#This Row],[Financement total pour l''ETP
2023-24]]*0.8</f>
        <v>9829.5916799999995</v>
      </c>
      <c r="G28" s="38"/>
      <c r="H28" s="38">
        <f>Table134[[#This Row],[Financement total pour l''ETP
2023-24]]*0.2</f>
        <v>2457.3979199999999</v>
      </c>
      <c r="I28" s="39"/>
      <c r="J28" s="38"/>
      <c r="K28" s="38"/>
      <c r="L28" s="36">
        <f>SUM(Table134[[#This Row],[Financement total pour l''ETP
2023-24]],Table134[[#This Row],[Financement total
des projets
2023-24]])</f>
        <v>12286.989599999999</v>
      </c>
    </row>
    <row r="29" spans="1:12" x14ac:dyDescent="0.25">
      <c r="A29" s="23" t="s">
        <v>21</v>
      </c>
      <c r="B29" s="23"/>
      <c r="C29" s="37">
        <v>90971.050719999985</v>
      </c>
      <c r="D29" s="37">
        <v>30129.881999999994</v>
      </c>
      <c r="E29" s="36">
        <f t="shared" si="0"/>
        <v>121100.93271999998</v>
      </c>
      <c r="F29" s="38">
        <f>Table134[[#This Row],[Financement total pour l''ETP
2023-24]]*0.8</f>
        <v>96880.746175999986</v>
      </c>
      <c r="G29" s="38"/>
      <c r="H29" s="38">
        <f>Table134[[#This Row],[Financement total pour l''ETP
2023-24]]*0.2</f>
        <v>24220.186543999997</v>
      </c>
      <c r="I29" s="39"/>
      <c r="J29" s="38"/>
      <c r="K29" s="38"/>
      <c r="L29" s="36">
        <f>SUM(Table134[[#This Row],[Financement total pour l''ETP
2023-24]],Table134[[#This Row],[Financement total
des projets
2023-24]])</f>
        <v>121100.93271999998</v>
      </c>
    </row>
    <row r="30" spans="1:12" ht="15.75" customHeight="1" x14ac:dyDescent="0.25">
      <c r="A30" s="23" t="s">
        <v>61</v>
      </c>
      <c r="B30" s="23"/>
      <c r="C30" s="37">
        <v>50531.508560000002</v>
      </c>
      <c r="D30" s="37">
        <v>15151.687700000002</v>
      </c>
      <c r="E30" s="36">
        <f t="shared" si="0"/>
        <v>65683.196259999997</v>
      </c>
      <c r="F30" s="38">
        <f>Table134[[#This Row],[Financement total pour l''ETP
2023-24]]*0.8</f>
        <v>52546.557008000003</v>
      </c>
      <c r="G30" s="38"/>
      <c r="H30" s="38">
        <f>Table134[[#This Row],[Financement total pour l''ETP
2023-24]]*0.2</f>
        <v>13136.639252000001</v>
      </c>
      <c r="I30" s="39"/>
      <c r="J30" s="38"/>
      <c r="K30" s="38"/>
      <c r="L30" s="36">
        <f>SUM(Table134[[#This Row],[Financement total pour l''ETP
2023-24]],Table134[[#This Row],[Financement total
des projets
2023-24]])</f>
        <v>65683.196259999997</v>
      </c>
    </row>
    <row r="31" spans="1:12" x14ac:dyDescent="0.25">
      <c r="A31" s="23" t="s">
        <v>22</v>
      </c>
      <c r="B31" s="23"/>
      <c r="C31" s="37">
        <v>88347.347999999998</v>
      </c>
      <c r="D31" s="37">
        <v>6418.5659999999989</v>
      </c>
      <c r="E31" s="36">
        <f t="shared" si="0"/>
        <v>94765.91399999999</v>
      </c>
      <c r="F31" s="38">
        <f>Table134[[#This Row],[Financement total pour l''ETP
2023-24]]*0.8</f>
        <v>75812.731199999995</v>
      </c>
      <c r="G31" s="38"/>
      <c r="H31" s="38">
        <f>Table134[[#This Row],[Financement total pour l''ETP
2023-24]]*0.2</f>
        <v>18953.182799999999</v>
      </c>
      <c r="I31" s="39"/>
      <c r="J31" s="38"/>
      <c r="K31" s="38"/>
      <c r="L31" s="36">
        <f>SUM(Table134[[#This Row],[Financement total pour l''ETP
2023-24]],Table134[[#This Row],[Financement total
des projets
2023-24]])</f>
        <v>94765.91399999999</v>
      </c>
    </row>
    <row r="32" spans="1:12" x14ac:dyDescent="0.25">
      <c r="A32" s="23" t="s">
        <v>23</v>
      </c>
      <c r="B32" s="23"/>
      <c r="C32" s="37">
        <v>18255.210000000003</v>
      </c>
      <c r="D32" s="37">
        <v>1945.7819999999995</v>
      </c>
      <c r="E32" s="36">
        <f t="shared" si="0"/>
        <v>20200.992000000002</v>
      </c>
      <c r="F32" s="38">
        <f>Table134[[#This Row],[Financement total pour l''ETP
2023-24]]*0.8</f>
        <v>16160.793600000003</v>
      </c>
      <c r="G32" s="38"/>
      <c r="H32" s="38">
        <f>Table134[[#This Row],[Financement total pour l''ETP
2023-24]]*0.2</f>
        <v>4040.1984000000007</v>
      </c>
      <c r="I32" s="39"/>
      <c r="J32" s="38"/>
      <c r="K32" s="38"/>
      <c r="L32" s="36">
        <f>Table134[[#This Row],[Financement total pour l''ETP
2023-24]]+Table134[[#This Row],[Financement total
des projets
2023-24]]</f>
        <v>20200.992000000002</v>
      </c>
    </row>
    <row r="33" spans="1:12" x14ac:dyDescent="0.25">
      <c r="A33" s="23" t="s">
        <v>65</v>
      </c>
      <c r="B33" s="23"/>
      <c r="C33" s="37">
        <v>150080.08575999999</v>
      </c>
      <c r="D33" s="37">
        <v>11595.0651</v>
      </c>
      <c r="E33" s="36">
        <f t="shared" si="0"/>
        <v>161675.15085999999</v>
      </c>
      <c r="F33" s="38">
        <f>Table134[[#This Row],[Financement total pour l''ETP
2023-24]]*0.8</f>
        <v>129340.120688</v>
      </c>
      <c r="G33" s="38"/>
      <c r="H33" s="38">
        <f>Table134[[#This Row],[Financement total pour l''ETP
2023-24]]*0.2</f>
        <v>32335.030171999999</v>
      </c>
      <c r="I33" s="39"/>
      <c r="J33" s="38"/>
      <c r="K33" s="38"/>
      <c r="L33" s="36">
        <f>SUM(Table134[[#This Row],[Financement total pour l''ETP
2023-24]],Table134[[#This Row],[Financement total
des projets
2023-24]])</f>
        <v>161675.15085999999</v>
      </c>
    </row>
    <row r="34" spans="1:12" x14ac:dyDescent="0.25">
      <c r="A34" s="23" t="s">
        <v>24</v>
      </c>
      <c r="B34" s="23"/>
      <c r="C34" s="37">
        <v>139258.88802000001</v>
      </c>
      <c r="D34" s="37">
        <v>29809.784600000003</v>
      </c>
      <c r="E34" s="36">
        <f t="shared" si="0"/>
        <v>169068.67262000003</v>
      </c>
      <c r="F34" s="38">
        <f>Table134[[#This Row],[Financement total pour l''ETP
2023-24]]*0.8</f>
        <v>135254.93809600003</v>
      </c>
      <c r="G34" s="38"/>
      <c r="H34" s="38">
        <f>Table134[[#This Row],[Financement total pour l''ETP
2023-24]]*0.2</f>
        <v>33813.734524000007</v>
      </c>
      <c r="I34" s="39"/>
      <c r="J34" s="38"/>
      <c r="K34" s="38"/>
      <c r="L34" s="36">
        <f>SUM(Table134[[#This Row],[Financement total pour l''ETP
2023-24]],Table134[[#This Row],[Financement total
des projets
2023-24]])</f>
        <v>169068.67262000003</v>
      </c>
    </row>
    <row r="35" spans="1:12" x14ac:dyDescent="0.25">
      <c r="A35" s="23" t="s">
        <v>62</v>
      </c>
      <c r="B35" s="23"/>
      <c r="C35" s="37">
        <v>122623.53425999999</v>
      </c>
      <c r="D35" s="37">
        <v>16235.246300000001</v>
      </c>
      <c r="E35" s="36">
        <f t="shared" si="0"/>
        <v>138858.78055999998</v>
      </c>
      <c r="F35" s="38">
        <f>Table134[[#This Row],[Financement total pour l''ETP
2023-24]]*0.8</f>
        <v>111087.024448</v>
      </c>
      <c r="G35" s="38"/>
      <c r="H35" s="38">
        <f>Table134[[#This Row],[Financement total pour l''ETP
2023-24]]*0.2</f>
        <v>27771.756111999999</v>
      </c>
      <c r="I35" s="39"/>
      <c r="J35" s="38"/>
      <c r="K35" s="38"/>
      <c r="L35" s="36">
        <f>SUM(Table134[[#This Row],[Financement total pour l''ETP
2023-24]],Table134[[#This Row],[Financement total
des projets
2023-24]])</f>
        <v>138858.78055999998</v>
      </c>
    </row>
    <row r="36" spans="1:12" x14ac:dyDescent="0.25">
      <c r="A36" s="23" t="s">
        <v>66</v>
      </c>
      <c r="B36" s="23"/>
      <c r="C36" s="37">
        <v>173409.3273</v>
      </c>
      <c r="D36" s="37">
        <v>15370.568899999998</v>
      </c>
      <c r="E36" s="36">
        <f t="shared" si="0"/>
        <v>188779.89620000002</v>
      </c>
      <c r="F36" s="38">
        <f>Table134[[#This Row],[Financement total pour l''ETP
2023-24]]*0.8</f>
        <v>151023.91696000003</v>
      </c>
      <c r="G36" s="38"/>
      <c r="H36" s="38">
        <f>Table134[[#This Row],[Financement total pour l''ETP
2023-24]]*0.2</f>
        <v>37755.979240000008</v>
      </c>
      <c r="I36" s="39"/>
      <c r="J36" s="38"/>
      <c r="K36" s="38"/>
      <c r="L36" s="36">
        <f>SUM(Table134[[#This Row],[Financement total pour l''ETP
2023-24]],Table134[[#This Row],[Financement total
des projets
2023-24]])</f>
        <v>188779.89620000002</v>
      </c>
    </row>
    <row r="37" spans="1:12" x14ac:dyDescent="0.25">
      <c r="A37" s="23" t="s">
        <v>25</v>
      </c>
      <c r="B37" s="23"/>
      <c r="C37" s="37">
        <v>28382.290440000001</v>
      </c>
      <c r="D37" s="37">
        <v>8326.5660000000007</v>
      </c>
      <c r="E37" s="36">
        <f t="shared" si="0"/>
        <v>36708.856440000003</v>
      </c>
      <c r="F37" s="38">
        <f>Table134[[#This Row],[Financement total pour l''ETP
2023-24]]*0.8</f>
        <v>29367.085152000003</v>
      </c>
      <c r="G37" s="38"/>
      <c r="H37" s="38">
        <f>Table134[[#This Row],[Financement total pour l''ETP
2023-24]]*0.2</f>
        <v>7341.7712880000008</v>
      </c>
      <c r="I37" s="39"/>
      <c r="J37" s="38"/>
      <c r="K37" s="38"/>
      <c r="L37" s="36">
        <f>SUM(Table134[[#This Row],[Financement total pour l''ETP
2023-24]],Table134[[#This Row],[Financement total
des projets
2023-24]])</f>
        <v>36708.856440000003</v>
      </c>
    </row>
    <row r="38" spans="1:12" x14ac:dyDescent="0.25">
      <c r="A38" s="23" t="s">
        <v>26</v>
      </c>
      <c r="B38" s="23"/>
      <c r="C38" s="37">
        <v>32077.392200000002</v>
      </c>
      <c r="D38" s="37">
        <v>0</v>
      </c>
      <c r="E38" s="36">
        <f t="shared" si="0"/>
        <v>32077.392200000002</v>
      </c>
      <c r="F38" s="38">
        <f>Table134[[#This Row],[Financement total pour l''ETP
2023-24]]*0.8</f>
        <v>25661.913760000003</v>
      </c>
      <c r="G38" s="38"/>
      <c r="H38" s="38">
        <f>Table134[[#This Row],[Financement total pour l''ETP
2023-24]]*0.2</f>
        <v>6415.4784400000008</v>
      </c>
      <c r="I38" s="39"/>
      <c r="J38" s="38"/>
      <c r="K38" s="38"/>
      <c r="L38" s="36">
        <f>SUM(Table134[[#This Row],[Financement total pour l''ETP
2023-24]],Table134[[#This Row],[Financement total
des projets
2023-24]])</f>
        <v>32077.392200000002</v>
      </c>
    </row>
    <row r="39" spans="1:12" x14ac:dyDescent="0.25">
      <c r="A39" s="23" t="s">
        <v>63</v>
      </c>
      <c r="B39" s="23"/>
      <c r="C39" s="37">
        <v>60399.324752</v>
      </c>
      <c r="D39" s="37">
        <v>10450.288499999999</v>
      </c>
      <c r="E39" s="36">
        <f t="shared" si="0"/>
        <v>70849.613251999996</v>
      </c>
      <c r="F39" s="38">
        <f>Table134[[#This Row],[Financement total pour l''ETP
2023-24]]*0.8</f>
        <v>56679.690601599999</v>
      </c>
      <c r="G39" s="38"/>
      <c r="H39" s="38">
        <f>Table134[[#This Row],[Financement total pour l''ETP
2023-24]]*0.2</f>
        <v>14169.9226504</v>
      </c>
      <c r="I39" s="39"/>
      <c r="J39" s="38"/>
      <c r="K39" s="38"/>
      <c r="L39" s="36">
        <f>SUM(Table134[[#This Row],[Financement total pour l''ETP
2023-24]],Table134[[#This Row],[Financement total
des projets
2023-24]])</f>
        <v>70849.613251999996</v>
      </c>
    </row>
    <row r="40" spans="1:12" x14ac:dyDescent="0.25">
      <c r="A40" s="23" t="s">
        <v>64</v>
      </c>
      <c r="B40" s="23"/>
      <c r="C40" s="37">
        <v>127112.38920000001</v>
      </c>
      <c r="D40" s="37">
        <v>9592.8964000000014</v>
      </c>
      <c r="E40" s="36">
        <f t="shared" si="0"/>
        <v>136705.2856</v>
      </c>
      <c r="F40" s="38">
        <f>Table134[[#This Row],[Financement total pour l''ETP
2023-24]]*0.8</f>
        <v>109364.22848000001</v>
      </c>
      <c r="G40" s="38"/>
      <c r="H40" s="38">
        <f>Table134[[#This Row],[Financement total pour l''ETP
2023-24]]*0.2</f>
        <v>27341.057120000001</v>
      </c>
      <c r="I40" s="39"/>
      <c r="J40" s="38"/>
      <c r="K40" s="38"/>
      <c r="L40" s="36">
        <f>SUM(Table134[[#This Row],[Financement total pour l''ETP
2023-24]],Table134[[#This Row],[Financement total
des projets
2023-24]])</f>
        <v>136705.2856</v>
      </c>
    </row>
    <row r="41" spans="1:12" x14ac:dyDescent="0.25">
      <c r="A41" s="23" t="s">
        <v>27</v>
      </c>
      <c r="B41" s="23"/>
      <c r="C41" s="37">
        <v>185991.54947</v>
      </c>
      <c r="D41" s="37">
        <v>45462.214599999992</v>
      </c>
      <c r="E41" s="36">
        <f t="shared" si="0"/>
        <v>231453.76406999998</v>
      </c>
      <c r="F41" s="38">
        <f>Table134[[#This Row],[Financement total pour l''ETP
2023-24]]*0.8</f>
        <v>185163.011256</v>
      </c>
      <c r="G41" s="38"/>
      <c r="H41" s="38">
        <f>Table134[[#This Row],[Financement total pour l''ETP
2023-24]]*0.2</f>
        <v>46290.752813999999</v>
      </c>
      <c r="I41" s="39"/>
      <c r="J41" s="38"/>
      <c r="K41" s="38"/>
      <c r="L41" s="36">
        <f>SUM(Table134[[#This Row],[Financement total pour l''ETP
2023-24]],Table134[[#This Row],[Financement total
des projets
2023-24]])</f>
        <v>231453.76406999998</v>
      </c>
    </row>
    <row r="42" spans="1:12" x14ac:dyDescent="0.25">
      <c r="A42" s="23" t="s">
        <v>67</v>
      </c>
      <c r="B42" s="23"/>
      <c r="C42" s="37">
        <v>20582.350598000001</v>
      </c>
      <c r="D42" s="37">
        <v>1789.38</v>
      </c>
      <c r="E42" s="36">
        <f t="shared" si="0"/>
        <v>22371.730598000002</v>
      </c>
      <c r="F42" s="38">
        <f>Table134[[#This Row],[Financement total pour l''ETP
2023-24]]*0.8</f>
        <v>17897.384478400003</v>
      </c>
      <c r="G42" s="38"/>
      <c r="H42" s="38">
        <f>Table134[[#This Row],[Financement total pour l''ETP
2023-24]]*0.2</f>
        <v>4474.3461196000007</v>
      </c>
      <c r="I42" s="39"/>
      <c r="J42" s="38"/>
      <c r="K42" s="38"/>
      <c r="L42" s="36">
        <f>SUM(Table134[[#This Row],[Financement total pour l''ETP
2023-24]],Table134[[#This Row],[Financement total
des projets
2023-24]])</f>
        <v>22371.730598000002</v>
      </c>
    </row>
    <row r="43" spans="1:12" x14ac:dyDescent="0.25">
      <c r="A43" s="23" t="s">
        <v>68</v>
      </c>
      <c r="B43" s="23"/>
      <c r="C43" s="37">
        <v>71724.362579999986</v>
      </c>
      <c r="D43" s="37">
        <v>3764.2859999999996</v>
      </c>
      <c r="E43" s="36">
        <f t="shared" si="0"/>
        <v>75488.648579999979</v>
      </c>
      <c r="F43" s="38">
        <f>Table134[[#This Row],[Financement total pour l''ETP
2023-24]]*0.8</f>
        <v>60390.918863999985</v>
      </c>
      <c r="G43" s="38"/>
      <c r="H43" s="38">
        <f>Table134[[#This Row],[Financement total pour l''ETP
2023-24]]*0.2</f>
        <v>15097.729715999996</v>
      </c>
      <c r="I43" s="39"/>
      <c r="J43" s="38"/>
      <c r="K43" s="38"/>
      <c r="L43" s="36">
        <f>SUM(Table134[[#This Row],[Financement total pour l''ETP
2023-24]],Table134[[#This Row],[Financement total
des projets
2023-24]])</f>
        <v>75488.648579999979</v>
      </c>
    </row>
    <row r="44" spans="1:12" x14ac:dyDescent="0.25">
      <c r="A44" s="23" t="s">
        <v>69</v>
      </c>
      <c r="B44" s="23"/>
      <c r="C44" s="37">
        <v>25935.976885</v>
      </c>
      <c r="D44" s="37">
        <v>1080</v>
      </c>
      <c r="E44" s="36">
        <f t="shared" si="0"/>
        <v>27015.976885</v>
      </c>
      <c r="F44" s="38">
        <f>Table134[[#This Row],[Financement total pour l''ETP
2023-24]]*0.8</f>
        <v>21612.781508</v>
      </c>
      <c r="G44" s="38"/>
      <c r="H44" s="38">
        <f>Table134[[#This Row],[Financement total pour l''ETP
2023-24]]*0.2</f>
        <v>5403.195377</v>
      </c>
      <c r="I44" s="39"/>
      <c r="J44" s="38"/>
      <c r="K44" s="38"/>
      <c r="L44" s="36">
        <f>SUM(Table134[[#This Row],[Financement total pour l''ETP
2023-24]],Table134[[#This Row],[Financement total
des projets
2023-24]])</f>
        <v>27015.976885</v>
      </c>
    </row>
    <row r="45" spans="1:12" x14ac:dyDescent="0.25">
      <c r="A45" s="23" t="s">
        <v>28</v>
      </c>
      <c r="B45" s="23"/>
      <c r="C45" s="37">
        <v>89726.59504</v>
      </c>
      <c r="D45" s="37">
        <v>5388.8760000000002</v>
      </c>
      <c r="E45" s="36">
        <f t="shared" si="0"/>
        <v>95115.471040000004</v>
      </c>
      <c r="F45" s="38">
        <f>Table134[[#This Row],[Financement total pour l''ETP
2023-24]]*0.8</f>
        <v>76092.376832000009</v>
      </c>
      <c r="G45" s="38"/>
      <c r="H45" s="38">
        <f>Table134[[#This Row],[Financement total pour l''ETP
2023-24]]*0.2</f>
        <v>19023.094208000002</v>
      </c>
      <c r="I45" s="39">
        <v>112306</v>
      </c>
      <c r="J45" s="38">
        <f>Table134[[#This Row],[Financement total
des projets
2023-24]]*0.8</f>
        <v>89844.800000000003</v>
      </c>
      <c r="K45" s="38">
        <f>Table134[[#This Row],[Financement total
des projets
2023-24]]*0.2</f>
        <v>22461.200000000001</v>
      </c>
      <c r="L45" s="36">
        <f>SUM(Table134[[#This Row],[Financement total pour l''ETP
2023-24]],Table134[[#This Row],[Financement total
des projets
2023-24]])</f>
        <v>207421.47104</v>
      </c>
    </row>
    <row r="46" spans="1:12" x14ac:dyDescent="0.25">
      <c r="A46" s="23" t="s">
        <v>70</v>
      </c>
      <c r="B46" s="23"/>
      <c r="C46" s="37">
        <v>14213.128812000001</v>
      </c>
      <c r="D46" s="37">
        <v>1080.2700000000002</v>
      </c>
      <c r="E46" s="36">
        <f t="shared" si="0"/>
        <v>15293.398812000001</v>
      </c>
      <c r="F46" s="38">
        <f>Table134[[#This Row],[Financement total pour l''ETP
2023-24]]*0.8</f>
        <v>12234.719049600002</v>
      </c>
      <c r="G46" s="38"/>
      <c r="H46" s="38">
        <f>Table134[[#This Row],[Financement total pour l''ETP
2023-24]]*0.2</f>
        <v>3058.6797624000005</v>
      </c>
      <c r="I46" s="39"/>
      <c r="J46" s="38"/>
      <c r="K46" s="38"/>
      <c r="L46" s="36">
        <f>SUM(Table134[[#This Row],[Financement total pour l''ETP
2023-24]],Table134[[#This Row],[Financement total
des projets
2023-24]])</f>
        <v>15293.398812000001</v>
      </c>
    </row>
    <row r="47" spans="1:12" x14ac:dyDescent="0.25">
      <c r="A47" s="23" t="s">
        <v>29</v>
      </c>
      <c r="B47" s="23"/>
      <c r="C47" s="37">
        <v>0</v>
      </c>
      <c r="D47" s="37">
        <v>12251.583400000001</v>
      </c>
      <c r="E47" s="36">
        <f t="shared" si="0"/>
        <v>12251.583400000001</v>
      </c>
      <c r="F47" s="38">
        <f>Table134[[#This Row],[Financement total pour l''ETP
2023-24]]*0.8</f>
        <v>9801.2667200000014</v>
      </c>
      <c r="G47" s="38"/>
      <c r="H47" s="38">
        <f>Table134[[#This Row],[Financement total pour l''ETP
2023-24]]*0.2</f>
        <v>2450.3166800000004</v>
      </c>
      <c r="I47" s="39"/>
      <c r="J47" s="38"/>
      <c r="K47" s="38"/>
      <c r="L47" s="36">
        <f>SUM(Table134[[#This Row],[Financement total pour l''ETP
2023-24]],Table134[[#This Row],[Financement total
des projets
2023-24]])</f>
        <v>12251.583400000001</v>
      </c>
    </row>
    <row r="48" spans="1:12" x14ac:dyDescent="0.25">
      <c r="A48" s="23" t="s">
        <v>30</v>
      </c>
      <c r="B48" s="23"/>
      <c r="C48" s="37">
        <v>197363.92248000001</v>
      </c>
      <c r="D48" s="37">
        <v>36986.958200000001</v>
      </c>
      <c r="E48" s="36">
        <f t="shared" si="0"/>
        <v>234350.88068</v>
      </c>
      <c r="F48" s="38">
        <f>Table134[[#This Row],[Financement total pour l''ETP
2023-24]]*0.8</f>
        <v>187480.70454400001</v>
      </c>
      <c r="G48" s="38"/>
      <c r="H48" s="38">
        <f>Table134[[#This Row],[Financement total pour l''ETP
2023-24]]*0.2</f>
        <v>46870.176136000002</v>
      </c>
      <c r="I48" s="39"/>
      <c r="J48" s="38"/>
      <c r="K48" s="38"/>
      <c r="L48" s="36">
        <f>SUM(Table134[[#This Row],[Financement total pour l''ETP
2023-24]],Table134[[#This Row],[Financement total
des projets
2023-24]])</f>
        <v>234350.88068</v>
      </c>
    </row>
    <row r="49" spans="1:12" x14ac:dyDescent="0.25">
      <c r="A49" s="23" t="s">
        <v>31</v>
      </c>
      <c r="B49" s="23"/>
      <c r="C49" s="37">
        <v>30212.155113000001</v>
      </c>
      <c r="D49" s="37">
        <v>4298.8140000000003</v>
      </c>
      <c r="E49" s="36">
        <f t="shared" si="0"/>
        <v>34510.969112999999</v>
      </c>
      <c r="F49" s="38">
        <f>Table134[[#This Row],[Financement total pour l''ETP
2023-24]]*0.8</f>
        <v>27608.775290400001</v>
      </c>
      <c r="G49" s="38"/>
      <c r="H49" s="38">
        <f>Table134[[#This Row],[Financement total pour l''ETP
2023-24]]*0.2</f>
        <v>6902.1938226000002</v>
      </c>
      <c r="I49" s="40"/>
      <c r="J49" s="38"/>
      <c r="K49" s="38"/>
      <c r="L49" s="36">
        <f>SUM(Table134[[#This Row],[Financement total pour l''ETP
2023-24]],Table134[[#This Row],[Financement total
des projets
2023-24]])</f>
        <v>34510.969112999999</v>
      </c>
    </row>
    <row r="50" spans="1:12" x14ac:dyDescent="0.25">
      <c r="A50" s="23" t="s">
        <v>32</v>
      </c>
      <c r="B50" s="23"/>
      <c r="C50" s="37">
        <v>0</v>
      </c>
      <c r="D50" s="37">
        <v>43104.4444</v>
      </c>
      <c r="E50" s="36">
        <f t="shared" si="0"/>
        <v>43104.4444</v>
      </c>
      <c r="F50" s="38">
        <f>Table134[[#This Row],[Financement total pour l''ETP
2023-24]]*0.8</f>
        <v>34483.555520000002</v>
      </c>
      <c r="G50" s="38"/>
      <c r="H50" s="38">
        <f>Table134[[#This Row],[Financement total pour l''ETP
2023-24]]*0.2</f>
        <v>8620.8888800000004</v>
      </c>
      <c r="I50" s="39">
        <v>305037</v>
      </c>
      <c r="J50" s="38">
        <f>Table134[[#This Row],[Financement total
des projets
2023-24]]*0.8</f>
        <v>244029.6</v>
      </c>
      <c r="K50" s="38">
        <f>Table134[[#This Row],[Financement total
des projets
2023-24]]*0.2</f>
        <v>61007.4</v>
      </c>
      <c r="L50" s="36">
        <f>SUM(Table134[[#This Row],[Financement total pour l''ETP
2023-24]],Table134[[#This Row],[Financement total
des projets
2023-24]])</f>
        <v>348141.44439999998</v>
      </c>
    </row>
    <row r="51" spans="1:12" x14ac:dyDescent="0.25">
      <c r="A51" s="23" t="s">
        <v>33</v>
      </c>
      <c r="B51" s="23"/>
      <c r="C51" s="37">
        <v>24484.01655</v>
      </c>
      <c r="D51" s="37">
        <v>1270.278</v>
      </c>
      <c r="E51" s="36">
        <f t="shared" si="0"/>
        <v>25754.294549999999</v>
      </c>
      <c r="F51" s="38">
        <f>Table134[[#This Row],[Financement total pour l''ETP
2023-24]]*0.8</f>
        <v>20603.43564</v>
      </c>
      <c r="G51" s="38"/>
      <c r="H51" s="38">
        <f>Table134[[#This Row],[Financement total pour l''ETP
2023-24]]*0.2</f>
        <v>5150.8589099999999</v>
      </c>
      <c r="I51" s="39"/>
      <c r="J51" s="38"/>
      <c r="K51" s="38"/>
      <c r="L51" s="36">
        <f>SUM(Table134[[#This Row],[Financement total pour l''ETP
2023-24]],Table134[[#This Row],[Financement total
des projets
2023-24]])</f>
        <v>25754.294549999999</v>
      </c>
    </row>
    <row r="52" spans="1:12" x14ac:dyDescent="0.25">
      <c r="A52" s="23" t="s">
        <v>71</v>
      </c>
      <c r="B52" s="23"/>
      <c r="C52" s="37">
        <v>155007.73639999999</v>
      </c>
      <c r="D52" s="37">
        <v>1731.0780000000002</v>
      </c>
      <c r="E52" s="36">
        <f t="shared" si="0"/>
        <v>156738.8144</v>
      </c>
      <c r="F52" s="38">
        <f>Table134[[#This Row],[Financement total pour l''ETP
2023-24]]*0.8</f>
        <v>125391.05152000001</v>
      </c>
      <c r="G52" s="38"/>
      <c r="H52" s="38">
        <f>Table134[[#This Row],[Financement total pour l''ETP
2023-24]]*0.2</f>
        <v>31347.762880000002</v>
      </c>
      <c r="I52" s="39"/>
      <c r="J52" s="38"/>
      <c r="K52" s="38"/>
      <c r="L52" s="36">
        <f>SUM(Table134[[#This Row],[Financement total pour l''ETP
2023-24]],Table134[[#This Row],[Financement total
des projets
2023-24]])</f>
        <v>156738.8144</v>
      </c>
    </row>
    <row r="53" spans="1:12" x14ac:dyDescent="0.25">
      <c r="A53" s="23" t="s">
        <v>34</v>
      </c>
      <c r="B53" s="23"/>
      <c r="C53" s="37">
        <v>139806.99000000002</v>
      </c>
      <c r="D53" s="37">
        <v>28018.107800000002</v>
      </c>
      <c r="E53" s="36">
        <f t="shared" si="0"/>
        <v>167825.09780000002</v>
      </c>
      <c r="F53" s="38">
        <f>Table134[[#This Row],[Financement total pour l''ETP
2023-24]]*0.8</f>
        <v>134260.07824000003</v>
      </c>
      <c r="G53" s="38"/>
      <c r="H53" s="38">
        <f>Table134[[#This Row],[Financement total pour l''ETP
2023-24]]*0.2</f>
        <v>33565.019560000008</v>
      </c>
      <c r="I53" s="39"/>
      <c r="J53" s="38"/>
      <c r="K53" s="38"/>
      <c r="L53" s="36">
        <f>SUM(Table134[[#This Row],[Financement total pour l''ETP
2023-24]],Table134[[#This Row],[Financement total
des projets
2023-24]])</f>
        <v>167825.09780000002</v>
      </c>
    </row>
    <row r="54" spans="1:12" x14ac:dyDescent="0.25">
      <c r="A54" s="23" t="s">
        <v>35</v>
      </c>
      <c r="B54" s="23"/>
      <c r="C54" s="37">
        <v>399041.84810000006</v>
      </c>
      <c r="D54" s="37">
        <v>48404.946200000006</v>
      </c>
      <c r="E54" s="36">
        <f t="shared" si="0"/>
        <v>447446.79430000007</v>
      </c>
      <c r="F54" s="38">
        <f>Table134[[#This Row],[Financement total pour l''ETP
2023-24]]*0.8</f>
        <v>357957.43544000009</v>
      </c>
      <c r="G54" s="38"/>
      <c r="H54" s="38">
        <f>Table134[[#This Row],[Financement total pour l''ETP
2023-24]]*0.2</f>
        <v>89489.358860000022</v>
      </c>
      <c r="I54" s="40"/>
      <c r="J54" s="38"/>
      <c r="K54" s="38"/>
      <c r="L54" s="36">
        <f>SUM(Table134[[#This Row],[Financement total pour l''ETP
2023-24]],Table134[[#This Row],[Financement total
des projets
2023-24]])</f>
        <v>447446.79430000007</v>
      </c>
    </row>
    <row r="55" spans="1:12" x14ac:dyDescent="0.25">
      <c r="A55" s="23" t="s">
        <v>36</v>
      </c>
      <c r="B55" s="23"/>
      <c r="C55" s="37">
        <v>269855.26922000002</v>
      </c>
      <c r="D55" s="37">
        <v>29223.879799999995</v>
      </c>
      <c r="E55" s="36">
        <f t="shared" si="0"/>
        <v>299079.14902000001</v>
      </c>
      <c r="F55" s="38">
        <f>Table134[[#This Row],[Financement total pour l''ETP
2023-24]]*0.8</f>
        <v>239263.31921600003</v>
      </c>
      <c r="G55" s="38"/>
      <c r="H55" s="38">
        <f>Table134[[#This Row],[Financement total pour l''ETP
2023-24]]*0.2</f>
        <v>59815.829804000008</v>
      </c>
      <c r="I55" s="41"/>
      <c r="J55" s="42"/>
      <c r="K55" s="42"/>
      <c r="L55" s="39">
        <f>SUM(Table134[[#This Row],[Financement total pour l''ETP
2023-24]],Table134[[#This Row],[Financement total
des projets
2023-24]])</f>
        <v>299079.14902000001</v>
      </c>
    </row>
    <row r="56" spans="1:12" x14ac:dyDescent="0.25">
      <c r="A56" s="23" t="s">
        <v>37</v>
      </c>
      <c r="B56" s="23"/>
      <c r="C56" s="37">
        <v>68812.310969999991</v>
      </c>
      <c r="D56" s="37">
        <v>7753.8600000000006</v>
      </c>
      <c r="E56" s="36">
        <f t="shared" si="0"/>
        <v>76566.170969999992</v>
      </c>
      <c r="F56" s="38">
        <f>Table134[[#This Row],[Financement total pour l''ETP
2023-24]]*0.8</f>
        <v>61252.936775999995</v>
      </c>
      <c r="G56" s="38"/>
      <c r="H56" s="38">
        <f>Table134[[#This Row],[Financement total pour l''ETP
2023-24]]*0.2</f>
        <v>15313.234193999999</v>
      </c>
      <c r="I56" s="39"/>
      <c r="J56" s="38"/>
      <c r="K56" s="38"/>
      <c r="L56" s="36">
        <f>SUM(Table134[[#This Row],[Financement total pour l''ETP
2023-24]],Table134[[#This Row],[Financement total
des projets
2023-24]])</f>
        <v>76566.170969999992</v>
      </c>
    </row>
    <row r="57" spans="1:12" x14ac:dyDescent="0.25">
      <c r="A57" s="23" t="s">
        <v>72</v>
      </c>
      <c r="B57" s="23"/>
      <c r="C57" s="37">
        <v>80509.649999999994</v>
      </c>
      <c r="D57" s="37">
        <v>0</v>
      </c>
      <c r="E57" s="36">
        <f t="shared" si="0"/>
        <v>80509.649999999994</v>
      </c>
      <c r="F57" s="38">
        <f>Table134[[#This Row],[Financement total pour l''ETP
2023-24]]*0.8</f>
        <v>64407.72</v>
      </c>
      <c r="G57" s="38"/>
      <c r="H57" s="38">
        <f>Table134[[#This Row],[Financement total pour l''ETP
2023-24]]*0.2</f>
        <v>16101.93</v>
      </c>
      <c r="I57" s="43"/>
      <c r="J57" s="38"/>
      <c r="K57" s="38"/>
      <c r="L57" s="36">
        <f>SUM(Table134[[#This Row],[Financement total pour l''ETP
2023-24]],Table134[[#This Row],[Financement total
des projets
2023-24]])</f>
        <v>80509.649999999994</v>
      </c>
    </row>
    <row r="58" spans="1:12" x14ac:dyDescent="0.25">
      <c r="A58" s="23" t="s">
        <v>38</v>
      </c>
      <c r="B58" s="23"/>
      <c r="C58" s="37">
        <v>36745.882656000002</v>
      </c>
      <c r="D58" s="37">
        <v>10874.196299999998</v>
      </c>
      <c r="E58" s="36">
        <f t="shared" si="0"/>
        <v>47620.078955999998</v>
      </c>
      <c r="F58" s="38">
        <f>Table134[[#This Row],[Financement total pour l''ETP
2023-24]]*0.8</f>
        <v>38096.063164799998</v>
      </c>
      <c r="G58" s="38"/>
      <c r="H58" s="38">
        <f>Table134[[#This Row],[Financement total pour l''ETP
2023-24]]*0.2</f>
        <v>9524.0157911999995</v>
      </c>
      <c r="I58" s="36"/>
      <c r="J58" s="38"/>
      <c r="K58" s="38"/>
      <c r="L58" s="36">
        <f>SUM(Table134[[#This Row],[Financement total pour l''ETP
2023-24]],Table134[[#This Row],[Financement total
des projets
2023-24]])</f>
        <v>47620.078955999998</v>
      </c>
    </row>
    <row r="59" spans="1:12" x14ac:dyDescent="0.25">
      <c r="A59" s="23" t="s">
        <v>40</v>
      </c>
      <c r="B59" s="23"/>
      <c r="C59" s="37">
        <v>20966.278004</v>
      </c>
      <c r="D59" s="37">
        <v>0</v>
      </c>
      <c r="E59" s="36">
        <f t="shared" si="0"/>
        <v>20966.278004</v>
      </c>
      <c r="F59" s="38">
        <f>Table134[[#This Row],[Financement total pour l''ETP
2023-24]]*0.8</f>
        <v>16773.022403200001</v>
      </c>
      <c r="G59" s="38"/>
      <c r="H59" s="38">
        <f>Table134[[#This Row],[Financement total pour l''ETP
2023-24]]*0.2</f>
        <v>4193.2556008000001</v>
      </c>
      <c r="I59" s="36"/>
      <c r="J59" s="38"/>
      <c r="K59" s="38"/>
      <c r="L59" s="36">
        <f>SUM(Table134[[#This Row],[Financement total pour l''ETP
2023-24]],Table134[[#This Row],[Financement total
des projets
2023-24]])</f>
        <v>20966.278004</v>
      </c>
    </row>
    <row r="60" spans="1:12" x14ac:dyDescent="0.25">
      <c r="A60" s="23" t="s">
        <v>39</v>
      </c>
      <c r="B60" s="23"/>
      <c r="C60" s="37">
        <v>46224.954490000004</v>
      </c>
      <c r="D60" s="37">
        <v>1260</v>
      </c>
      <c r="E60" s="36">
        <f t="shared" si="0"/>
        <v>47484.954490000004</v>
      </c>
      <c r="F60" s="38">
        <f>Table134[[#This Row],[Financement total pour l''ETP
2023-24]]*0.8</f>
        <v>37987.963592000007</v>
      </c>
      <c r="G60" s="38"/>
      <c r="H60" s="38">
        <f>Table134[[#This Row],[Financement total pour l''ETP
2023-24]]*0.2</f>
        <v>9496.9908980000018</v>
      </c>
      <c r="I60" s="36"/>
      <c r="J60" s="38"/>
      <c r="K60" s="38"/>
      <c r="L60" s="36">
        <f>SUM(Table134[[#This Row],[Financement total pour l''ETP
2023-24]],Table134[[#This Row],[Financement total
des projets
2023-24]])</f>
        <v>47484.954490000004</v>
      </c>
    </row>
    <row r="61" spans="1:12" ht="18" x14ac:dyDescent="0.25">
      <c r="A61" s="59" t="s">
        <v>42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61"/>
    </row>
    <row r="62" spans="1:12" ht="15.75" customHeight="1" x14ac:dyDescent="0.25">
      <c r="A62" s="60" t="s">
        <v>77</v>
      </c>
      <c r="B62" s="60"/>
      <c r="C62" s="37">
        <v>0</v>
      </c>
      <c r="D62" s="37">
        <v>2244.89</v>
      </c>
      <c r="E62" s="39">
        <f t="shared" ref="E62:E67" si="1">SUM(C62:D62)</f>
        <v>2244.89</v>
      </c>
      <c r="F62" s="37">
        <f>Table134[[#This Row],[Financement total pour l''ETP
2023-24]]*0.8</f>
        <v>1795.912</v>
      </c>
      <c r="G62" s="38"/>
      <c r="H62" s="38">
        <f>Table134[[#This Row],[Financement total pour l''ETP
2023-24]]*0.2</f>
        <v>448.97800000000001</v>
      </c>
      <c r="I62" s="38"/>
      <c r="J62" s="38"/>
      <c r="K62" s="38"/>
      <c r="L62" s="36">
        <f>SUM(E62,I62)</f>
        <v>2244.89</v>
      </c>
    </row>
    <row r="63" spans="1:12" x14ac:dyDescent="0.25">
      <c r="A63" s="23" t="s">
        <v>0</v>
      </c>
      <c r="B63" s="23"/>
      <c r="C63" s="37">
        <v>0</v>
      </c>
      <c r="D63" s="37">
        <v>7904.7540000000008</v>
      </c>
      <c r="E63" s="36">
        <f t="shared" si="1"/>
        <v>7904.7540000000008</v>
      </c>
      <c r="F63" s="38">
        <f>Table134[[#This Row],[Financement total pour l''ETP
2023-24]]*0.8</f>
        <v>6323.8032000000012</v>
      </c>
      <c r="G63" s="38"/>
      <c r="H63" s="38">
        <f>Table134[[#This Row],[Financement total pour l''ETP
2023-24]]*0.2</f>
        <v>1580.9508000000003</v>
      </c>
      <c r="I63" s="36"/>
      <c r="J63" s="38"/>
      <c r="K63" s="38"/>
      <c r="L63" s="36">
        <f>SUM(Table134[[#This Row],[Financement total pour l''ETP
2023-24]],Table134[[#This Row],[Financement total
des projets
2023-24]])</f>
        <v>7904.7540000000008</v>
      </c>
    </row>
    <row r="64" spans="1:12" x14ac:dyDescent="0.25">
      <c r="A64" s="23" t="s">
        <v>1</v>
      </c>
      <c r="B64" s="23"/>
      <c r="C64" s="37">
        <v>0</v>
      </c>
      <c r="D64" s="37">
        <v>3507.9300000000003</v>
      </c>
      <c r="E64" s="36">
        <f t="shared" si="1"/>
        <v>3507.9300000000003</v>
      </c>
      <c r="F64" s="38">
        <f>Table134[[#This Row],[Financement total pour l''ETP
2023-24]]*0.8</f>
        <v>2806.3440000000005</v>
      </c>
      <c r="G64" s="38"/>
      <c r="H64" s="38">
        <f>Table134[[#This Row],[Financement total pour l''ETP
2023-24]]*0.2</f>
        <v>701.58600000000013</v>
      </c>
      <c r="I64" s="36"/>
      <c r="J64" s="38"/>
      <c r="K64" s="38"/>
      <c r="L64" s="36">
        <f>SUM(Table134[[#This Row],[Financement total pour l''ETP
2023-24]],Table134[[#This Row],[Financement total
des projets
2023-24]])</f>
        <v>3507.9300000000003</v>
      </c>
    </row>
    <row r="65" spans="1:12" x14ac:dyDescent="0.25">
      <c r="A65" s="62" t="s">
        <v>6</v>
      </c>
      <c r="B65" s="62"/>
      <c r="C65" s="44">
        <v>0</v>
      </c>
      <c r="D65" s="44">
        <v>3278.5199999999995</v>
      </c>
      <c r="E65" s="36">
        <f t="shared" si="1"/>
        <v>3278.5199999999995</v>
      </c>
      <c r="F65" s="38">
        <f>Table134[[#This Row],[Financement total pour l''ETP
2023-24]]*0.8</f>
        <v>2622.8159999999998</v>
      </c>
      <c r="G65" s="38"/>
      <c r="H65" s="38">
        <f>Table134[[#This Row],[Financement total pour l''ETP
2023-24]]*0.2</f>
        <v>655.70399999999995</v>
      </c>
      <c r="I65" s="36"/>
      <c r="J65" s="38"/>
      <c r="K65" s="38"/>
      <c r="L65" s="36">
        <f>SUM(Table134[[#This Row],[Financement total pour l''ETP
2023-24]],Table134[[#This Row],[Financement total
des projets
2023-24]])</f>
        <v>3278.5199999999995</v>
      </c>
    </row>
    <row r="66" spans="1:12" x14ac:dyDescent="0.25">
      <c r="A66" s="60" t="s">
        <v>74</v>
      </c>
      <c r="B66" s="60"/>
      <c r="C66" s="44">
        <v>0</v>
      </c>
      <c r="D66" s="44">
        <v>4537.9980000000005</v>
      </c>
      <c r="E66" s="36">
        <f t="shared" si="1"/>
        <v>4537.9980000000005</v>
      </c>
      <c r="F66" s="45">
        <f>Table134[[#This Row],[Financement total pour l''ETP
2023-24]]*0.8</f>
        <v>3630.3984000000005</v>
      </c>
      <c r="G66" s="38"/>
      <c r="H66" s="38">
        <f>Table134[[#This Row],[Financement total pour l''ETP
2023-24]]*0.2</f>
        <v>907.59960000000012</v>
      </c>
      <c r="I66" s="45"/>
      <c r="J66" s="45"/>
      <c r="K66" s="45"/>
      <c r="L66" s="36">
        <f>SUM(E66,I66)</f>
        <v>4537.9980000000005</v>
      </c>
    </row>
    <row r="67" spans="1:12" x14ac:dyDescent="0.25">
      <c r="A67" s="23" t="s">
        <v>7</v>
      </c>
      <c r="B67" s="23"/>
      <c r="C67" s="37">
        <v>0</v>
      </c>
      <c r="D67" s="37">
        <v>5593.7879999999996</v>
      </c>
      <c r="E67" s="36">
        <f t="shared" si="1"/>
        <v>5593.7879999999996</v>
      </c>
      <c r="F67" s="38">
        <f>Table134[[#This Row],[Financement total pour l''ETP
2023-24]]*0.8</f>
        <v>4475.0303999999996</v>
      </c>
      <c r="G67" s="38"/>
      <c r="H67" s="38">
        <f>Table134[[#This Row],[Financement total pour l''ETP
2023-24]]*0.2</f>
        <v>1118.7575999999999</v>
      </c>
      <c r="I67" s="36"/>
      <c r="J67" s="38"/>
      <c r="K67" s="38"/>
      <c r="L67" s="36">
        <f>SUM(Table134[[#This Row],[Financement total pour l''ETP
2023-24]],Table134[[#This Row],[Financement total
des projets
2023-24]])</f>
        <v>5593.7879999999996</v>
      </c>
    </row>
    <row r="68" spans="1:12" ht="18" x14ac:dyDescent="0.25">
      <c r="A68" s="59" t="s">
        <v>41</v>
      </c>
      <c r="B68" s="59"/>
      <c r="C68" s="61"/>
      <c r="D68" s="59"/>
      <c r="E68" s="59"/>
      <c r="F68" s="59"/>
      <c r="G68" s="63"/>
      <c r="H68" s="63"/>
      <c r="I68" s="59"/>
      <c r="J68" s="59"/>
      <c r="K68" s="59"/>
      <c r="L68" s="61"/>
    </row>
    <row r="69" spans="1:12" x14ac:dyDescent="0.25">
      <c r="A69" s="23" t="s">
        <v>75</v>
      </c>
      <c r="B69" s="23"/>
      <c r="C69" s="37">
        <v>0</v>
      </c>
      <c r="D69" s="37">
        <v>1520.3663999999999</v>
      </c>
      <c r="E69" s="39">
        <f t="shared" ref="E69:E79" si="2">SUM(C69:D69)</f>
        <v>1520.3663999999999</v>
      </c>
      <c r="F69" s="37">
        <f>Table134[[#This Row],[Financement total pour l''ETP
2023-24]]*0.8</f>
        <v>1216.29312</v>
      </c>
      <c r="G69" s="38"/>
      <c r="H69" s="38">
        <f>Table134[[#This Row],[Financement total pour l''ETP
2023-24]]*0.2</f>
        <v>304.07328000000001</v>
      </c>
      <c r="I69" s="38"/>
      <c r="J69" s="38"/>
      <c r="K69" s="38"/>
      <c r="L69" s="36">
        <f>SUM(E69,I69)</f>
        <v>1520.3663999999999</v>
      </c>
    </row>
    <row r="70" spans="1:12" x14ac:dyDescent="0.25">
      <c r="A70" s="23" t="s">
        <v>8</v>
      </c>
      <c r="B70" s="23"/>
      <c r="C70" s="37">
        <v>100062.38999999998</v>
      </c>
      <c r="D70" s="37">
        <v>0</v>
      </c>
      <c r="E70" s="39">
        <f t="shared" si="2"/>
        <v>100062.38999999998</v>
      </c>
      <c r="F70" s="37">
        <f>Table134[[#This Row],[Financement total pour l''ETP
2023-24]]*0.8</f>
        <v>80049.911999999997</v>
      </c>
      <c r="G70" s="38"/>
      <c r="H70" s="38">
        <f>Table134[[#This Row],[Financement total pour l''ETP
2023-24]]*0.2</f>
        <v>20012.477999999999</v>
      </c>
      <c r="I70" s="39"/>
      <c r="J70" s="37"/>
      <c r="K70" s="37"/>
      <c r="L70" s="39">
        <f>SUM(Table134[[#This Row],[Financement total pour l''ETP
2023-24]],Table134[[#This Row],[Financement total
des projets
2023-24]])</f>
        <v>100062.38999999998</v>
      </c>
    </row>
    <row r="71" spans="1:12" x14ac:dyDescent="0.25">
      <c r="A71" s="23" t="s">
        <v>9</v>
      </c>
      <c r="B71" s="23"/>
      <c r="C71" s="37">
        <v>0</v>
      </c>
      <c r="D71" s="37">
        <v>2868.1379999999999</v>
      </c>
      <c r="E71" s="39">
        <f t="shared" si="2"/>
        <v>2868.1379999999999</v>
      </c>
      <c r="F71" s="37">
        <f>Table134[[#This Row],[Financement total pour l''ETP
2023-24]]*0.8</f>
        <v>2294.5104000000001</v>
      </c>
      <c r="G71" s="38"/>
      <c r="H71" s="38">
        <f>Table134[[#This Row],[Financement total pour l''ETP
2023-24]]*0.2</f>
        <v>573.62760000000003</v>
      </c>
      <c r="I71" s="39"/>
      <c r="J71" s="37"/>
      <c r="K71" s="37"/>
      <c r="L71" s="39">
        <f>SUM(Table134[[#This Row],[Financement total pour l''ETP
2023-24]],Table134[[#This Row],[Financement total
des projets
2023-24]])</f>
        <v>2868.1379999999999</v>
      </c>
    </row>
    <row r="72" spans="1:12" x14ac:dyDescent="0.25">
      <c r="A72" s="23" t="s">
        <v>100</v>
      </c>
      <c r="B72" s="23"/>
      <c r="C72" s="37">
        <v>0</v>
      </c>
      <c r="D72" s="37">
        <v>0</v>
      </c>
      <c r="E72" s="39">
        <f t="shared" si="2"/>
        <v>0</v>
      </c>
      <c r="F72" s="37">
        <f>Table134[[#This Row],[Financement total pour l''ETP
2023-24]]*0.8</f>
        <v>0</v>
      </c>
      <c r="G72" s="38"/>
      <c r="H72" s="38">
        <f>Table134[[#This Row],[Financement total pour l''ETP
2023-24]]*0.2</f>
        <v>0</v>
      </c>
      <c r="I72" s="39"/>
      <c r="J72" s="37"/>
      <c r="K72" s="37"/>
      <c r="L72" s="39">
        <f>SUM(Table134[[#This Row],[Financement total pour l''ETP
2023-24]],Table134[[#This Row],[Financement total
des projets
2023-24]])</f>
        <v>0</v>
      </c>
    </row>
    <row r="73" spans="1:12" x14ac:dyDescent="0.25">
      <c r="A73" s="23" t="s">
        <v>2</v>
      </c>
      <c r="B73" s="23"/>
      <c r="C73" s="37">
        <v>0</v>
      </c>
      <c r="D73" s="37">
        <v>2281.8473999999997</v>
      </c>
      <c r="E73" s="39">
        <f t="shared" si="2"/>
        <v>2281.8473999999997</v>
      </c>
      <c r="F73" s="37">
        <f>Table134[[#This Row],[Financement total pour l''ETP
2023-24]]*0.8</f>
        <v>1825.4779199999998</v>
      </c>
      <c r="G73" s="38"/>
      <c r="H73" s="38">
        <f>Table134[[#This Row],[Financement total pour l''ETP
2023-24]]*0.2</f>
        <v>456.36947999999995</v>
      </c>
      <c r="I73" s="39"/>
      <c r="J73" s="37"/>
      <c r="K73" s="37"/>
      <c r="L73" s="39">
        <f>SUM(Table134[[#This Row],[Financement total pour l''ETP
2023-24]],Table134[[#This Row],[Financement total
des projets
2023-24]])</f>
        <v>2281.8473999999997</v>
      </c>
    </row>
    <row r="74" spans="1:12" x14ac:dyDescent="0.25">
      <c r="A74" s="23" t="s">
        <v>3</v>
      </c>
      <c r="B74" s="23"/>
      <c r="C74" s="37">
        <v>56741.569999999992</v>
      </c>
      <c r="D74" s="37">
        <v>0</v>
      </c>
      <c r="E74" s="39">
        <f t="shared" si="2"/>
        <v>56741.569999999992</v>
      </c>
      <c r="F74" s="37">
        <f>Table134[[#This Row],[Financement total pour l''ETP
2023-24]]*0.8</f>
        <v>45393.255999999994</v>
      </c>
      <c r="G74" s="38"/>
      <c r="H74" s="38">
        <f>Table134[[#This Row],[Financement total pour l''ETP
2023-24]]*0.2</f>
        <v>11348.313999999998</v>
      </c>
      <c r="I74" s="39"/>
      <c r="J74" s="37"/>
      <c r="K74" s="37"/>
      <c r="L74" s="39">
        <f>SUM(Table134[[#This Row],[Financement total pour l''ETP
2023-24]],Table134[[#This Row],[Financement total
des projets
2023-24]])</f>
        <v>56741.569999999992</v>
      </c>
    </row>
    <row r="75" spans="1:12" x14ac:dyDescent="0.25">
      <c r="A75" s="23" t="s">
        <v>10</v>
      </c>
      <c r="B75" s="23"/>
      <c r="C75" s="37">
        <v>0</v>
      </c>
      <c r="D75" s="37">
        <v>4828.6853999999994</v>
      </c>
      <c r="E75" s="39">
        <f t="shared" si="2"/>
        <v>4828.6853999999994</v>
      </c>
      <c r="F75" s="37">
        <f>Table134[[#This Row],[Financement total pour l''ETP
2023-24]]*0.8</f>
        <v>3862.9483199999995</v>
      </c>
      <c r="G75" s="38"/>
      <c r="H75" s="38">
        <f>Table134[[#This Row],[Financement total pour l''ETP
2023-24]]*0.2</f>
        <v>965.73707999999988</v>
      </c>
      <c r="I75" s="39"/>
      <c r="J75" s="37"/>
      <c r="K75" s="37"/>
      <c r="L75" s="39">
        <f>SUM(Table134[[#This Row],[Financement total pour l''ETP
2023-24]],Table134[[#This Row],[Financement total
des projets
2023-24]])</f>
        <v>4828.6853999999994</v>
      </c>
    </row>
    <row r="76" spans="1:12" x14ac:dyDescent="0.25">
      <c r="A76" s="23" t="s">
        <v>11</v>
      </c>
      <c r="B76" s="23"/>
      <c r="C76" s="37">
        <v>0</v>
      </c>
      <c r="D76" s="37">
        <v>5285.3345999999992</v>
      </c>
      <c r="E76" s="39">
        <f t="shared" si="2"/>
        <v>5285.3345999999992</v>
      </c>
      <c r="F76" s="37">
        <f>Table134[[#This Row],[Financement total pour l''ETP
2023-24]]*0.8</f>
        <v>4228.2676799999999</v>
      </c>
      <c r="G76" s="38"/>
      <c r="H76" s="38">
        <f>Table134[[#This Row],[Financement total pour l''ETP
2023-24]]*0.2</f>
        <v>1057.06692</v>
      </c>
      <c r="I76" s="39"/>
      <c r="J76" s="37"/>
      <c r="K76" s="37"/>
      <c r="L76" s="39">
        <f>SUM(Table134[[#This Row],[Financement total pour l''ETP
2023-24]],Table134[[#This Row],[Financement total
des projets
2023-24]])</f>
        <v>5285.3345999999992</v>
      </c>
    </row>
    <row r="77" spans="1:12" x14ac:dyDescent="0.25">
      <c r="A77" s="23" t="s">
        <v>4</v>
      </c>
      <c r="B77" s="23"/>
      <c r="C77" s="37">
        <v>0</v>
      </c>
      <c r="D77" s="37">
        <v>7972.2626199999995</v>
      </c>
      <c r="E77" s="39">
        <f t="shared" si="2"/>
        <v>7972.2626199999995</v>
      </c>
      <c r="F77" s="37">
        <f>Table134[[#This Row],[Financement total pour l''ETP
2023-24]]*0.8</f>
        <v>6377.8100960000002</v>
      </c>
      <c r="G77" s="38"/>
      <c r="H77" s="38">
        <f>Table134[[#This Row],[Financement total pour l''ETP
2023-24]]*0.2</f>
        <v>1594.452524</v>
      </c>
      <c r="I77" s="39"/>
      <c r="J77" s="37"/>
      <c r="K77" s="37"/>
      <c r="L77" s="39">
        <f>SUM(Table134[[#This Row],[Financement total pour l''ETP
2023-24]],Table134[[#This Row],[Financement total
des projets
2023-24]])</f>
        <v>7972.2626199999995</v>
      </c>
    </row>
    <row r="78" spans="1:12" x14ac:dyDescent="0.25">
      <c r="A78" s="23" t="s">
        <v>12</v>
      </c>
      <c r="B78" s="23"/>
      <c r="C78" s="37">
        <v>0</v>
      </c>
      <c r="D78" s="37">
        <v>2620.17</v>
      </c>
      <c r="E78" s="39">
        <f t="shared" si="2"/>
        <v>2620.17</v>
      </c>
      <c r="F78" s="37">
        <f>Table134[[#This Row],[Financement total pour l''ETP
2023-24]]*0.8</f>
        <v>2096.136</v>
      </c>
      <c r="G78" s="38"/>
      <c r="H78" s="38">
        <f>Table134[[#This Row],[Financement total pour l''ETP
2023-24]]*0.2</f>
        <v>524.03399999999999</v>
      </c>
      <c r="I78" s="39"/>
      <c r="J78" s="37"/>
      <c r="K78" s="37"/>
      <c r="L78" s="39">
        <f>SUM(Table134[[#This Row],[Financement total pour l''ETP
2023-24]],Table134[[#This Row],[Financement total
des projets
2023-24]])</f>
        <v>2620.17</v>
      </c>
    </row>
    <row r="79" spans="1:12" x14ac:dyDescent="0.25">
      <c r="A79" s="23" t="s">
        <v>13</v>
      </c>
      <c r="B79" s="23"/>
      <c r="C79" s="37">
        <v>9106.6219999999994</v>
      </c>
      <c r="D79" s="37">
        <v>2707.6895999999997</v>
      </c>
      <c r="E79" s="39">
        <f t="shared" si="2"/>
        <v>11814.311599999999</v>
      </c>
      <c r="F79" s="37">
        <f>Table134[[#This Row],[Financement total pour l''ETP
2023-24]]*0.8</f>
        <v>9451.4492799999989</v>
      </c>
      <c r="G79" s="38"/>
      <c r="H79" s="38">
        <f>Table134[[#This Row],[Financement total pour l''ETP
2023-24]]*0.2</f>
        <v>2362.8623199999997</v>
      </c>
      <c r="I79" s="39"/>
      <c r="J79" s="37"/>
      <c r="K79" s="37"/>
      <c r="L79" s="39">
        <f>SUM(Table134[[#This Row],[Financement total pour l''ETP
2023-24]],Table134[[#This Row],[Financement total
des projets
2023-24]])</f>
        <v>11814.311599999999</v>
      </c>
    </row>
    <row r="80" spans="1:12" ht="18" x14ac:dyDescent="0.25">
      <c r="A80" s="59" t="s">
        <v>53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</row>
    <row r="81" spans="1:12" ht="15.75" thickBot="1" x14ac:dyDescent="0.3">
      <c r="A81" s="64" t="s">
        <v>54</v>
      </c>
      <c r="B81" s="64"/>
      <c r="C81" s="46">
        <v>0</v>
      </c>
      <c r="D81" s="46">
        <v>0</v>
      </c>
      <c r="E81" s="46">
        <v>0</v>
      </c>
      <c r="F81" s="46"/>
      <c r="G81" s="46"/>
      <c r="H81" s="46"/>
      <c r="I81" s="47">
        <v>210000</v>
      </c>
      <c r="J81" s="48">
        <f>Table134[[#This Row],[Financement total
des projets
2023-24]]*0.8</f>
        <v>168000</v>
      </c>
      <c r="K81" s="46">
        <f>Table134[[#This Row],[Financement total
des projets
2023-24]]*0.2</f>
        <v>42000</v>
      </c>
      <c r="L81" s="47">
        <f>SUM(E81,I81)</f>
        <v>210000</v>
      </c>
    </row>
    <row r="82" spans="1:12" ht="15.75" thickTop="1" x14ac:dyDescent="0.25">
      <c r="A82" s="50" t="s">
        <v>73</v>
      </c>
      <c r="B82" s="50"/>
      <c r="C82" s="49">
        <f>SUBTOTAL(109,C7:C81)</f>
        <v>7457036.3143690033</v>
      </c>
      <c r="D82" s="49">
        <f>SUBTOTAL(109,D7:D81)</f>
        <v>2170496.3453200012</v>
      </c>
      <c r="E82" s="50">
        <f>SUM(E14:E81)</f>
        <v>9627532.6596890017</v>
      </c>
      <c r="F82" s="51">
        <f>SUM(F14:F81)</f>
        <v>7702026.1277511986</v>
      </c>
      <c r="G82" s="51"/>
      <c r="H82" s="51">
        <f>SUM(H14:H81)</f>
        <v>1925506.5319377996</v>
      </c>
      <c r="I82" s="52">
        <f>SUM(I14:I81)</f>
        <v>826490.17999999993</v>
      </c>
      <c r="J82" s="49">
        <f>SUM(J14:J81)</f>
        <v>661192.14399999997</v>
      </c>
      <c r="K82" s="49">
        <f>Table134[[#This Row],[Financement total
des projets
2023-24]]*0.2</f>
        <v>165298.03599999999</v>
      </c>
      <c r="L82" s="52">
        <f>SUM(L14:L81)</f>
        <v>10454022.839689001</v>
      </c>
    </row>
    <row r="83" spans="1:12" x14ac:dyDescent="0.25">
      <c r="A83" s="1"/>
      <c r="B83" s="1"/>
      <c r="C83" s="1"/>
      <c r="D83" s="1"/>
      <c r="E83" s="17"/>
      <c r="F83" s="3"/>
      <c r="G83" s="3"/>
      <c r="H83" s="1"/>
      <c r="I83" s="1"/>
      <c r="J83" s="3"/>
    </row>
    <row r="84" spans="1:12" x14ac:dyDescent="0.25">
      <c r="A84" s="68" t="s">
        <v>95</v>
      </c>
      <c r="B84" s="68"/>
      <c r="C84" s="68"/>
      <c r="D84" s="68"/>
      <c r="E84" s="68"/>
      <c r="F84" s="6"/>
      <c r="G84" s="17"/>
      <c r="H84" s="19"/>
      <c r="I84" s="1"/>
      <c r="J84" s="6"/>
    </row>
    <row r="85" spans="1:12" x14ac:dyDescent="0.25">
      <c r="A85" s="68" t="s">
        <v>96</v>
      </c>
      <c r="B85" s="68"/>
      <c r="C85" s="68"/>
      <c r="D85" s="5"/>
      <c r="E85" s="6"/>
      <c r="F85" s="6"/>
      <c r="G85" s="17"/>
      <c r="H85" s="1"/>
      <c r="I85" s="1"/>
      <c r="J85" s="6"/>
    </row>
    <row r="86" spans="1:12" x14ac:dyDescent="0.25">
      <c r="A86" s="69" t="s">
        <v>97</v>
      </c>
      <c r="B86" s="69"/>
      <c r="C86" s="69"/>
      <c r="D86" s="69"/>
      <c r="E86" s="69"/>
      <c r="F86" s="69"/>
      <c r="G86" s="69"/>
      <c r="H86" s="69"/>
      <c r="I86" s="4"/>
      <c r="J86" s="6"/>
    </row>
    <row r="87" spans="1:12" x14ac:dyDescent="0.25">
      <c r="A87" s="13" t="s">
        <v>99</v>
      </c>
      <c r="B87" s="13"/>
      <c r="C87" s="13"/>
      <c r="D87" s="13"/>
      <c r="E87" s="6"/>
      <c r="F87" s="6"/>
      <c r="G87" s="6"/>
      <c r="H87" s="1"/>
      <c r="I87" s="4"/>
      <c r="J87" s="6"/>
    </row>
    <row r="88" spans="1:12" x14ac:dyDescent="0.25">
      <c r="A88" s="7"/>
      <c r="B88" s="7"/>
      <c r="C88" s="7"/>
      <c r="D88" s="7"/>
      <c r="E88" s="1"/>
      <c r="F88" s="1"/>
      <c r="G88" s="1"/>
      <c r="H88" s="1"/>
      <c r="I88" s="1"/>
      <c r="J88" s="1"/>
    </row>
    <row r="89" spans="1:12" ht="15.75" x14ac:dyDescent="0.25">
      <c r="A89" s="10" t="s">
        <v>93</v>
      </c>
      <c r="B89" s="18" t="s">
        <v>94</v>
      </c>
      <c r="C89" s="20"/>
      <c r="D89" s="21"/>
    </row>
    <row r="90" spans="1:12" x14ac:dyDescent="0.25">
      <c r="A90" s="1" t="s">
        <v>48</v>
      </c>
      <c r="B90" s="1" t="s">
        <v>16</v>
      </c>
      <c r="D90" s="1"/>
    </row>
    <row r="91" spans="1:12" x14ac:dyDescent="0.25">
      <c r="A91" s="1" t="s">
        <v>49</v>
      </c>
      <c r="B91" s="15" t="s">
        <v>45</v>
      </c>
      <c r="D91" s="15"/>
    </row>
    <row r="92" spans="1:12" x14ac:dyDescent="0.25">
      <c r="A92" s="1" t="s">
        <v>47</v>
      </c>
      <c r="B92" s="15" t="s">
        <v>46</v>
      </c>
      <c r="D92" s="15"/>
    </row>
    <row r="93" spans="1:12" x14ac:dyDescent="0.25">
      <c r="A93" s="1" t="s">
        <v>50</v>
      </c>
      <c r="B93" s="1" t="s">
        <v>32</v>
      </c>
    </row>
    <row r="94" spans="1:12" x14ac:dyDescent="0.25">
      <c r="A94" s="1" t="s">
        <v>43</v>
      </c>
      <c r="B94" s="1" t="s">
        <v>51</v>
      </c>
      <c r="D94" s="1"/>
    </row>
    <row r="95" spans="1:12" x14ac:dyDescent="0.25">
      <c r="C95" s="15"/>
      <c r="D95" s="16"/>
    </row>
  </sheetData>
  <mergeCells count="5">
    <mergeCell ref="A2:E2"/>
    <mergeCell ref="A5:F5"/>
    <mergeCell ref="A84:E84"/>
    <mergeCell ref="A85:C85"/>
    <mergeCell ref="A86:H86"/>
  </mergeCells>
  <phoneticPr fontId="22" type="noConversion"/>
  <pageMargins left="0.70866141732283472" right="0.70866141732283472" top="0.74803149606299213" bottom="0.74803149606299213" header="0.31496062992125984" footer="0.31496062992125984"/>
  <pageSetup scale="70" fitToHeight="0" orientation="landscape" r:id="rId1"/>
  <headerFooter>
    <oddFooter>&amp;L&amp;1#&amp;"Calibri"&amp;11&amp;K000000Classification: Protected A</oddFooter>
  </headerFooter>
  <ignoredErrors>
    <ignoredError sqref="L82 J82 F82 L75:L79 L67 L14:L16 L63:L65 L70 L71:L74 L22:L51 L17:L21 L52:L60 F8:F12 G8:G12 L8:L12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2022-23 Allocations</vt:lpstr>
      <vt:lpstr>'2022-23 Allocations'!Print_Titles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OLEP Funding Allocations by School Authority</dc:title>
  <dc:subject>2021-2022 OLEP Funding, Allocations, by School Authority, Alberta Education</dc:subject>
  <dc:creator/>
  <cp:keywords>Security Classification: PUBLIC</cp:keywords>
  <cp:lastModifiedBy/>
  <dcterms:created xsi:type="dcterms:W3CDTF">2015-06-05T18:17:20Z</dcterms:created>
  <dcterms:modified xsi:type="dcterms:W3CDTF">2024-02-26T17:21:10Z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2024-01-24T16:31:41Z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2eed91ce-b1a2-45ff-989c-cd39850b0fbf</vt:lpwstr>
  </property>
  <property fmtid="{D5CDD505-2E9C-101B-9397-08002B2CF9AE}" pid="8" name="MSIP_Label_abf2ea38-542c-4b75-bd7d-582ec36a519f_ContentBits">
    <vt:lpwstr>2</vt:lpwstr>
  </property>
</Properties>
</file>