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igital Communications\Projects\_Ministry Web Projects\Transportation\Transportation - Joe\Updates\Engineering consultant guidelines\Files for alberta.ca\"/>
    </mc:Choice>
  </mc:AlternateContent>
  <bookViews>
    <workbookView xWindow="120" yWindow="30" windowWidth="19040" windowHeight="11510"/>
  </bookViews>
  <sheets>
    <sheet name="FINAL DETAILS - IRI (blank)" sheetId="7" r:id="rId1"/>
    <sheet name="FINAL DETAILS - IRI (sample)" sheetId="3" r:id="rId2"/>
  </sheets>
  <externalReferences>
    <externalReference r:id="rId3"/>
  </externalReferences>
  <definedNames>
    <definedName name="CompactionLot1">'[1]LOT REPORT'!$AA$21</definedName>
    <definedName name="DateLaidLot1">'[1]LOT REPORT'!$A$13</definedName>
    <definedName name="DesignLiftThicknessLot1">'[1]LOT REPORT'!$AB$8</definedName>
    <definedName name="_xlnm.Print_Area" localSheetId="0">'FINAL DETAILS - IRI (blank)'!$B$2:$Y$42</definedName>
    <definedName name="_xlnm.Print_Area" localSheetId="1">'FINAL DETAILS - IRI (sample)'!$B$2:$Y$42</definedName>
  </definedNames>
  <calcPr calcId="162913"/>
</workbook>
</file>

<file path=xl/calcChain.xml><?xml version="1.0" encoding="utf-8"?>
<calcChain xmlns="http://schemas.openxmlformats.org/spreadsheetml/2006/main">
  <c r="N37" i="7" l="1"/>
  <c r="X36" i="7"/>
  <c r="O36" i="7"/>
  <c r="M36" i="7"/>
  <c r="L36" i="7"/>
  <c r="J36" i="7"/>
  <c r="H36" i="7"/>
  <c r="B36" i="7"/>
  <c r="O35" i="7"/>
  <c r="M35" i="7"/>
  <c r="L35" i="7"/>
  <c r="J35" i="7"/>
  <c r="H35" i="7"/>
  <c r="B35" i="7"/>
  <c r="O34" i="7"/>
  <c r="M34" i="7"/>
  <c r="L34" i="7"/>
  <c r="J34" i="7"/>
  <c r="H34" i="7"/>
  <c r="B34" i="7"/>
  <c r="O33" i="7"/>
  <c r="M33" i="7"/>
  <c r="L33" i="7"/>
  <c r="J33" i="7"/>
  <c r="H33" i="7"/>
  <c r="B33" i="7"/>
  <c r="O32" i="7"/>
  <c r="M32" i="7"/>
  <c r="L32" i="7"/>
  <c r="J32" i="7"/>
  <c r="H32" i="7"/>
  <c r="B32" i="7"/>
  <c r="O31" i="7"/>
  <c r="M31" i="7"/>
  <c r="L31" i="7"/>
  <c r="J31" i="7"/>
  <c r="H31" i="7"/>
  <c r="B31" i="7"/>
  <c r="O30" i="7"/>
  <c r="M30" i="7"/>
  <c r="L30" i="7"/>
  <c r="J30" i="7"/>
  <c r="H30" i="7"/>
  <c r="B30" i="7"/>
  <c r="X29" i="7"/>
  <c r="M29" i="7"/>
  <c r="O29" i="7" s="1"/>
  <c r="L29" i="7"/>
  <c r="J29" i="7"/>
  <c r="H29" i="7"/>
  <c r="M28" i="7"/>
  <c r="O28" i="7" s="1"/>
  <c r="L28" i="7"/>
  <c r="J28" i="7"/>
  <c r="H28" i="7"/>
  <c r="O27" i="7"/>
  <c r="M27" i="7"/>
  <c r="L27" i="7"/>
  <c r="J27" i="7"/>
  <c r="H27" i="7"/>
  <c r="M26" i="7"/>
  <c r="O26" i="7" s="1"/>
  <c r="L26" i="7"/>
  <c r="J26" i="7"/>
  <c r="H26" i="7"/>
  <c r="M25" i="7"/>
  <c r="O25" i="7" s="1"/>
  <c r="L25" i="7"/>
  <c r="J25" i="7"/>
  <c r="H25" i="7"/>
  <c r="M24" i="7"/>
  <c r="O24" i="7" s="1"/>
  <c r="L24" i="7"/>
  <c r="J24" i="7"/>
  <c r="H24" i="7"/>
  <c r="M23" i="7"/>
  <c r="O23" i="7" s="1"/>
  <c r="L23" i="7"/>
  <c r="J23" i="7"/>
  <c r="H23" i="7"/>
  <c r="M22" i="7"/>
  <c r="O22" i="7" s="1"/>
  <c r="L22" i="7"/>
  <c r="J22" i="7"/>
  <c r="H22" i="7"/>
  <c r="M21" i="7"/>
  <c r="O21" i="7" s="1"/>
  <c r="L21" i="7"/>
  <c r="J21" i="7"/>
  <c r="H21" i="7"/>
  <c r="X20" i="7"/>
  <c r="X30" i="7" s="1"/>
  <c r="M20" i="7"/>
  <c r="O20" i="7" s="1"/>
  <c r="L20" i="7"/>
  <c r="J20" i="7"/>
  <c r="H20" i="7"/>
  <c r="M19" i="7"/>
  <c r="O19" i="7" s="1"/>
  <c r="L19" i="7"/>
  <c r="J19" i="7"/>
  <c r="H19" i="7"/>
  <c r="M18" i="7"/>
  <c r="O18" i="7" s="1"/>
  <c r="L18" i="7"/>
  <c r="J18" i="7"/>
  <c r="H18" i="7"/>
  <c r="M17" i="7"/>
  <c r="O17" i="7" s="1"/>
  <c r="L17" i="7"/>
  <c r="J17" i="7"/>
  <c r="H17" i="7"/>
  <c r="M16" i="7"/>
  <c r="O16" i="7" s="1"/>
  <c r="L16" i="7"/>
  <c r="J16" i="7"/>
  <c r="H16" i="7"/>
  <c r="C16" i="7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M15" i="7"/>
  <c r="O15" i="7" s="1"/>
  <c r="L15" i="7"/>
  <c r="L37" i="7" s="1"/>
  <c r="J15" i="7"/>
  <c r="J37" i="7" s="1"/>
  <c r="H15" i="7"/>
  <c r="H37" i="7" s="1"/>
  <c r="O37" i="7" l="1"/>
  <c r="V38" i="7"/>
  <c r="X29" i="3"/>
  <c r="X20" i="3"/>
  <c r="X30" i="3" l="1"/>
  <c r="X36" i="3"/>
  <c r="N37" i="3"/>
  <c r="O36" i="3" l="1"/>
  <c r="M36" i="3"/>
  <c r="L36" i="3"/>
  <c r="J36" i="3"/>
  <c r="H36" i="3"/>
  <c r="B36" i="3"/>
  <c r="O35" i="3"/>
  <c r="M35" i="3"/>
  <c r="L35" i="3"/>
  <c r="J35" i="3"/>
  <c r="H35" i="3"/>
  <c r="B35" i="3"/>
  <c r="O34" i="3"/>
  <c r="M34" i="3"/>
  <c r="L34" i="3"/>
  <c r="J34" i="3"/>
  <c r="H34" i="3"/>
  <c r="B34" i="3"/>
  <c r="O33" i="3"/>
  <c r="M33" i="3"/>
  <c r="L33" i="3"/>
  <c r="J33" i="3"/>
  <c r="H33" i="3"/>
  <c r="B33" i="3"/>
  <c r="O32" i="3"/>
  <c r="M32" i="3"/>
  <c r="L32" i="3"/>
  <c r="J32" i="3"/>
  <c r="H32" i="3"/>
  <c r="B32" i="3"/>
  <c r="O31" i="3"/>
  <c r="M31" i="3"/>
  <c r="L31" i="3"/>
  <c r="J31" i="3"/>
  <c r="H31" i="3"/>
  <c r="B31" i="3"/>
  <c r="O30" i="3"/>
  <c r="M30" i="3"/>
  <c r="L30" i="3"/>
  <c r="J30" i="3"/>
  <c r="H30" i="3"/>
  <c r="B30" i="3"/>
  <c r="M29" i="3"/>
  <c r="O29" i="3" s="1"/>
  <c r="L29" i="3"/>
  <c r="J29" i="3"/>
  <c r="H29" i="3"/>
  <c r="M28" i="3"/>
  <c r="L28" i="3"/>
  <c r="J28" i="3"/>
  <c r="H28" i="3"/>
  <c r="M27" i="3"/>
  <c r="L27" i="3"/>
  <c r="J27" i="3"/>
  <c r="H27" i="3"/>
  <c r="M26" i="3"/>
  <c r="L26" i="3"/>
  <c r="J26" i="3"/>
  <c r="H26" i="3"/>
  <c r="M25" i="3"/>
  <c r="L25" i="3"/>
  <c r="J25" i="3"/>
  <c r="H25" i="3"/>
  <c r="M24" i="3"/>
  <c r="L24" i="3"/>
  <c r="J24" i="3"/>
  <c r="H24" i="3"/>
  <c r="M23" i="3"/>
  <c r="L23" i="3"/>
  <c r="J23" i="3"/>
  <c r="H23" i="3"/>
  <c r="M22" i="3"/>
  <c r="L22" i="3"/>
  <c r="J22" i="3"/>
  <c r="H22" i="3"/>
  <c r="M21" i="3"/>
  <c r="O21" i="3" s="1"/>
  <c r="L21" i="3"/>
  <c r="J21" i="3"/>
  <c r="H21" i="3"/>
  <c r="M20" i="3"/>
  <c r="O20" i="3" s="1"/>
  <c r="L20" i="3"/>
  <c r="J20" i="3"/>
  <c r="H20" i="3"/>
  <c r="M19" i="3"/>
  <c r="O19" i="3" s="1"/>
  <c r="L19" i="3"/>
  <c r="J19" i="3"/>
  <c r="H19" i="3"/>
  <c r="M18" i="3"/>
  <c r="O18" i="3" s="1"/>
  <c r="L18" i="3"/>
  <c r="J18" i="3"/>
  <c r="H18" i="3"/>
  <c r="B18" i="3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M17" i="3"/>
  <c r="O17" i="3" s="1"/>
  <c r="L17" i="3"/>
  <c r="J17" i="3"/>
  <c r="H17" i="3"/>
  <c r="M16" i="3"/>
  <c r="L16" i="3"/>
  <c r="J16" i="3"/>
  <c r="H16" i="3"/>
  <c r="C16" i="3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M15" i="3"/>
  <c r="O15" i="3" s="1"/>
  <c r="L15" i="3"/>
  <c r="J15" i="3"/>
  <c r="H15" i="3"/>
  <c r="H37" i="3" l="1"/>
  <c r="J37" i="3"/>
  <c r="L37" i="3"/>
  <c r="O16" i="3"/>
  <c r="O22" i="3"/>
  <c r="O23" i="3"/>
  <c r="O24" i="3"/>
  <c r="O25" i="3"/>
  <c r="O26" i="3"/>
  <c r="O27" i="3"/>
  <c r="O28" i="3"/>
  <c r="V38" i="3" l="1"/>
  <c r="O37" i="3"/>
</calcChain>
</file>

<file path=xl/sharedStrings.xml><?xml version="1.0" encoding="utf-8"?>
<sst xmlns="http://schemas.openxmlformats.org/spreadsheetml/2006/main" count="269" uniqueCount="107">
  <si>
    <t>FINAL DETAILS</t>
  </si>
  <si>
    <t>PROJECT</t>
  </si>
  <si>
    <t>CONTRACT NO.</t>
  </si>
  <si>
    <t>CONTRACTOR</t>
  </si>
  <si>
    <t>CONSULTANT</t>
  </si>
  <si>
    <t>ACP EPS PROJECTS</t>
  </si>
  <si>
    <t xml:space="preserve">REGION </t>
  </si>
  <si>
    <t>PROJECT ESTIMATED TONNAGE</t>
  </si>
  <si>
    <t>PROJECT LANE KMS</t>
  </si>
  <si>
    <t>UNIT PRICE ADJUSTMENT FOR LOT QUANTITY OF ASPHALT CONCRETE PAVEMENT - EPS</t>
  </si>
  <si>
    <t>Date(s) Laid</t>
  </si>
  <si>
    <t>*Lot Type</t>
  </si>
  <si>
    <t>Mix Type</t>
  </si>
  <si>
    <t>Design Lift Thickness (mm)</t>
  </si>
  <si>
    <t xml:space="preserve">Lot Unit Price Adjustment For Gradation  </t>
  </si>
  <si>
    <t xml:space="preserve">Lot Tonnes of Wet Mix    </t>
  </si>
  <si>
    <t>Total Lot Adjustment In Dollars</t>
  </si>
  <si>
    <t>B x F</t>
  </si>
  <si>
    <t>C x F</t>
  </si>
  <si>
    <t>D x F</t>
  </si>
  <si>
    <t>B + C + D</t>
  </si>
  <si>
    <t>E x F</t>
  </si>
  <si>
    <t>(B)</t>
  </si>
  <si>
    <t>(C)</t>
  </si>
  <si>
    <t>(D)</t>
  </si>
  <si>
    <t>(E)</t>
  </si>
  <si>
    <t>(F)</t>
  </si>
  <si>
    <t>H</t>
  </si>
  <si>
    <t>(-$)</t>
  </si>
  <si>
    <t>I</t>
  </si>
  <si>
    <t>J</t>
  </si>
  <si>
    <t>(+ or -$)</t>
  </si>
  <si>
    <t>SEGREGATION</t>
  </si>
  <si>
    <t>K</t>
  </si>
  <si>
    <t>Lane kilometres subject to $500 bonus</t>
  </si>
  <si>
    <t>L</t>
  </si>
  <si>
    <t>Lane kilometres subject to $1000 bonus</t>
  </si>
  <si>
    <t>M</t>
  </si>
  <si>
    <t>Total Length for Center-of-Paver Streaks</t>
  </si>
  <si>
    <t>m</t>
  </si>
  <si>
    <t>N</t>
  </si>
  <si>
    <t>STANDARD SPECIFICATIONS FOR HIGHWAY CONSTRUCTION - EDITION 14, 2010</t>
  </si>
  <si>
    <t>*  Enter QA for Regular QA Lots and QA Acceptance Lots.</t>
  </si>
  <si>
    <t>*  Enter QC for QC Acceptance Lots.</t>
  </si>
  <si>
    <t>CERTIFIED CORRECT</t>
  </si>
  <si>
    <t>POSITION</t>
  </si>
  <si>
    <t>SOUTHERN</t>
  </si>
  <si>
    <t>WAC1234567</t>
  </si>
  <si>
    <t>M1</t>
  </si>
  <si>
    <t>QA</t>
  </si>
  <si>
    <t>Note :</t>
  </si>
  <si>
    <t>LOT TYPE:</t>
  </si>
  <si>
    <t>S1</t>
  </si>
  <si>
    <t>H2</t>
  </si>
  <si>
    <t>QC</t>
  </si>
  <si>
    <t>PROJECT ASSESSMENTS AND PAY ADJUSTMENTS                                                                          FOR SMOOTHNESS AND SEGREGATION</t>
  </si>
  <si>
    <t>WAC / JOB NO.</t>
  </si>
  <si>
    <t>lane.kms</t>
  </si>
  <si>
    <t>DENSITY</t>
  </si>
  <si>
    <t>GRADATION</t>
  </si>
  <si>
    <t>ASPHALT CONTENT</t>
  </si>
  <si>
    <t>MIX TYPE 1 :</t>
  </si>
  <si>
    <t>MIX TYPE 2 :</t>
  </si>
  <si>
    <t>MIX TYPE 3 :</t>
  </si>
  <si>
    <t>Also include a copy as part of Final Details.</t>
  </si>
  <si>
    <t xml:space="preserve">Fax early submission of form within one month of project completion or winter shutdown to :  </t>
  </si>
  <si>
    <t>TOTAL PROJECT ASSESSMENTS                                                    AND PAY ADJUSTMENTS                                                            (SUM of J+N+O+P+Q)</t>
  </si>
  <si>
    <r>
      <t>1</t>
    </r>
    <r>
      <rPr>
        <sz val="12"/>
        <rFont val="Arial"/>
        <family val="2"/>
      </rPr>
      <t>TOTAL SEGREGATION ADJUSTMENT</t>
    </r>
  </si>
  <si>
    <t>Lot         No.</t>
  </si>
  <si>
    <t>Unit Price Adj. for Density  (PAd)</t>
  </si>
  <si>
    <t xml:space="preserve">Lot Unit Price Adjustment for Density  </t>
  </si>
  <si>
    <t xml:space="preserve">Unit Price Adj. for Asphalt Content  (PAa)              </t>
  </si>
  <si>
    <t xml:space="preserve">Lot Unit Price Adjustment for Asphalt Content           </t>
  </si>
  <si>
    <r>
      <t>SUM (</t>
    </r>
    <r>
      <rPr>
        <b/>
        <sz val="13"/>
        <rFont val="Arial"/>
        <family val="2"/>
      </rPr>
      <t>O</t>
    </r>
    <r>
      <rPr>
        <sz val="13"/>
        <rFont val="Arial"/>
        <family val="2"/>
      </rPr>
      <t>)</t>
    </r>
  </si>
  <si>
    <r>
      <t>SUM (</t>
    </r>
    <r>
      <rPr>
        <b/>
        <sz val="13"/>
        <rFont val="Arial"/>
        <family val="2"/>
      </rPr>
      <t>P</t>
    </r>
    <r>
      <rPr>
        <sz val="13"/>
        <rFont val="Arial"/>
        <family val="2"/>
      </rPr>
      <t>)</t>
    </r>
  </si>
  <si>
    <r>
      <t>SUM (</t>
    </r>
    <r>
      <rPr>
        <b/>
        <sz val="13"/>
        <rFont val="Arial"/>
        <family val="2"/>
      </rPr>
      <t>Q</t>
    </r>
    <r>
      <rPr>
        <sz val="13"/>
        <rFont val="Arial"/>
        <family val="2"/>
      </rPr>
      <t>)</t>
    </r>
  </si>
  <si>
    <r>
      <t xml:space="preserve">CONTRACT MIX UNIT PRICE PER TONNE </t>
    </r>
    <r>
      <rPr>
        <b/>
        <sz val="11"/>
        <rFont val="Arial"/>
        <family val="2"/>
      </rPr>
      <t>(A)</t>
    </r>
  </si>
  <si>
    <t>Total Penalty for Segregation and C-of-Paver</t>
  </si>
  <si>
    <r>
      <t xml:space="preserve">Attention : </t>
    </r>
    <r>
      <rPr>
        <u/>
        <sz val="12"/>
        <rFont val="Arial"/>
        <family val="2"/>
      </rPr>
      <t/>
    </r>
  </si>
  <si>
    <r>
      <rPr>
        <u/>
        <sz val="12"/>
        <rFont val="Arial"/>
        <family val="2"/>
      </rPr>
      <t>Roadway Construction Standards Technologist</t>
    </r>
    <r>
      <rPr>
        <sz val="12"/>
        <rFont val="Arial"/>
        <family val="2"/>
      </rPr>
      <t xml:space="preserve">, </t>
    </r>
  </si>
  <si>
    <t>Unit Price Adj. for               Grad.  (PAg)</t>
  </si>
  <si>
    <t>(PAd + PAg + PAa)</t>
  </si>
  <si>
    <t>Sum of The Unit Price Adjustment</t>
  </si>
  <si>
    <t>HWY XX:xx</t>
  </si>
  <si>
    <t>XXXXXX</t>
  </si>
  <si>
    <t>QA            or                     QC</t>
  </si>
  <si>
    <t>Quality Assurance</t>
  </si>
  <si>
    <t>Quality Control</t>
  </si>
  <si>
    <t>LOOKUP TABLES</t>
  </si>
  <si>
    <t>MQA Lot Type</t>
  </si>
  <si>
    <t>SMOOTHNESS ASSESSMENT         (H + I)</t>
  </si>
  <si>
    <t>Hwy 555</t>
  </si>
  <si>
    <t>Hwy 556</t>
  </si>
  <si>
    <t>Hwy 557</t>
  </si>
  <si>
    <t xml:space="preserve">  RIDE QUALITY</t>
  </si>
  <si>
    <t>TOTAL RIDE QUALITY Sublot Payment Assessments</t>
  </si>
  <si>
    <t>R1</t>
  </si>
  <si>
    <t>L1</t>
  </si>
  <si>
    <t>TOTAL A.L.R. Penalty Assessments</t>
  </si>
  <si>
    <t>Hwy 558</t>
  </si>
  <si>
    <t>Hwy 559</t>
  </si>
  <si>
    <t>Hwy 560</t>
  </si>
  <si>
    <r>
      <rPr>
        <sz val="11"/>
        <rFont val="Arial"/>
        <family val="2"/>
      </rPr>
      <t>TOTAL SEGREGATION ADJ. =</t>
    </r>
    <r>
      <rPr>
        <vertAlign val="superscript"/>
        <sz val="11"/>
        <rFont val="Arial"/>
        <family val="2"/>
      </rPr>
      <t xml:space="preserve">  1</t>
    </r>
    <r>
      <rPr>
        <sz val="11"/>
        <rFont val="Arial"/>
        <family val="2"/>
      </rPr>
      <t>Sum of ( (K * $500) + (L * $1000) + M )</t>
    </r>
  </si>
  <si>
    <t>Hwy 561</t>
  </si>
  <si>
    <t xml:space="preserve"> AREAS OF LOCALIZED ROUGHNESS</t>
  </si>
  <si>
    <r>
      <t xml:space="preserve">      </t>
    </r>
    <r>
      <rPr>
        <b/>
        <sz val="12"/>
        <rFont val="Arial"/>
        <family val="2"/>
      </rPr>
      <t>E-mail:</t>
    </r>
    <r>
      <rPr>
        <sz val="12"/>
        <rFont val="Arial"/>
        <family val="2"/>
      </rPr>
      <t xml:space="preserve"> trans.constructqa@gov.ab.ca  </t>
    </r>
    <r>
      <rPr>
        <b/>
        <sz val="12"/>
        <rFont val="Arial"/>
        <family val="2"/>
      </rPr>
      <t>or Fax:</t>
    </r>
    <r>
      <rPr>
        <sz val="12"/>
        <rFont val="Arial"/>
        <family val="2"/>
      </rPr>
      <t xml:space="preserve"> (780) 422-2846.</t>
    </r>
  </si>
  <si>
    <t>IRI SMOOTHNESS (Penalty/Bonus)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</si>
</sst>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164" formatCode="0.000"/>
    <numFmt numFmtId="165" formatCode="&quot;$&quot;#,##0.00"/>
    <numFmt numFmtId="166" formatCode="d\-mmm\-yyyy"/>
    <numFmt numFmtId="167" formatCode="&quot;$&quot;#,##0.000_);[Red]\(&quot;$&quot;#,##0.000\)"/>
    <numFmt numFmtId="168" formatCode="&quot;$&quot;#,##0.0000_);[Red]\(&quot;$&quot;#,##0.0000\)"/>
    <numFmt numFmtId="169" formatCode="0,000.00&quot; T&quot;"/>
    <numFmt numFmtId="170" formatCode="0.00&quot; T&quot;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20"/>
      <name val="Script MT Bold"/>
      <family val="4"/>
    </font>
    <font>
      <vertAlign val="super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0" fillId="0" borderId="34" xfId="0" applyBorder="1"/>
    <xf numFmtId="0" fontId="0" fillId="0" borderId="35" xfId="0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40" fontId="4" fillId="0" borderId="0" xfId="0" applyNumberFormat="1" applyFont="1" applyBorder="1"/>
    <xf numFmtId="8" fontId="4" fillId="0" borderId="0" xfId="0" applyNumberFormat="1" applyFont="1" applyBorder="1"/>
    <xf numFmtId="170" fontId="5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8" xfId="0" applyBorder="1" applyAlignment="1">
      <alignment horizontal="center"/>
    </xf>
    <xf numFmtId="0" fontId="0" fillId="0" borderId="48" xfId="0" applyBorder="1"/>
    <xf numFmtId="0" fontId="0" fillId="0" borderId="0" xfId="0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/>
    <xf numFmtId="0" fontId="9" fillId="0" borderId="25" xfId="0" applyFont="1" applyBorder="1" applyAlignment="1"/>
    <xf numFmtId="0" fontId="0" fillId="0" borderId="20" xfId="0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6" xfId="0" quotePrefix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5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1" fillId="0" borderId="23" xfId="0" applyFont="1" applyBorder="1" applyAlignment="1" applyProtection="1">
      <alignment horizontal="center"/>
    </xf>
    <xf numFmtId="0" fontId="11" fillId="0" borderId="30" xfId="0" quotePrefix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5" fillId="0" borderId="48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/>
    <xf numFmtId="0" fontId="5" fillId="0" borderId="9" xfId="0" applyFont="1" applyBorder="1" applyAlignment="1">
      <alignment vertical="top"/>
    </xf>
    <xf numFmtId="0" fontId="5" fillId="0" borderId="6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/>
    </xf>
    <xf numFmtId="0" fontId="5" fillId="0" borderId="69" xfId="0" applyFont="1" applyBorder="1"/>
    <xf numFmtId="0" fontId="4" fillId="0" borderId="68" xfId="0" quotePrefix="1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9" xfId="0" applyFont="1" applyBorder="1"/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66" fontId="15" fillId="2" borderId="37" xfId="0" applyNumberFormat="1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1" fontId="15" fillId="2" borderId="38" xfId="0" applyNumberFormat="1" applyFont="1" applyFill="1" applyBorder="1" applyAlignment="1" applyProtection="1">
      <alignment horizontal="center" vertical="center"/>
      <protection locked="0"/>
    </xf>
    <xf numFmtId="0" fontId="15" fillId="2" borderId="39" xfId="0" applyFont="1" applyFill="1" applyBorder="1" applyAlignment="1" applyProtection="1">
      <alignment horizontal="center" vertical="center"/>
      <protection locked="0"/>
    </xf>
    <xf numFmtId="8" fontId="15" fillId="2" borderId="61" xfId="0" applyNumberFormat="1" applyFont="1" applyFill="1" applyBorder="1" applyAlignment="1" applyProtection="1">
      <alignment vertical="center"/>
      <protection locked="0"/>
    </xf>
    <xf numFmtId="167" fontId="15" fillId="2" borderId="62" xfId="0" applyNumberFormat="1" applyFont="1" applyFill="1" applyBorder="1" applyAlignment="1" applyProtection="1">
      <alignment vertical="center"/>
    </xf>
    <xf numFmtId="167" fontId="15" fillId="2" borderId="61" xfId="0" applyNumberFormat="1" applyFont="1" applyFill="1" applyBorder="1" applyAlignment="1" applyProtection="1">
      <alignment vertical="center"/>
      <protection locked="0"/>
    </xf>
    <xf numFmtId="8" fontId="15" fillId="2" borderId="62" xfId="0" applyNumberFormat="1" applyFont="1" applyFill="1" applyBorder="1" applyAlignment="1" applyProtection="1">
      <alignment vertical="center"/>
    </xf>
    <xf numFmtId="8" fontId="15" fillId="2" borderId="53" xfId="0" applyNumberFormat="1" applyFont="1" applyFill="1" applyBorder="1" applyAlignment="1" applyProtection="1">
      <alignment vertical="center"/>
    </xf>
    <xf numFmtId="39" fontId="15" fillId="2" borderId="38" xfId="0" applyNumberFormat="1" applyFont="1" applyFill="1" applyBorder="1" applyAlignment="1" applyProtection="1">
      <alignment vertical="center"/>
      <protection locked="0"/>
    </xf>
    <xf numFmtId="166" fontId="15" fillId="3" borderId="37" xfId="0" applyNumberFormat="1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1" fontId="15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8" fontId="15" fillId="3" borderId="22" xfId="0" applyNumberFormat="1" applyFont="1" applyFill="1" applyBorder="1" applyAlignment="1" applyProtection="1">
      <alignment vertical="center"/>
      <protection locked="0"/>
    </xf>
    <xf numFmtId="8" fontId="15" fillId="3" borderId="24" xfId="0" applyNumberFormat="1" applyFont="1" applyFill="1" applyBorder="1" applyAlignment="1" applyProtection="1">
      <alignment vertical="center"/>
    </xf>
    <xf numFmtId="167" fontId="15" fillId="3" borderId="22" xfId="0" applyNumberFormat="1" applyFont="1" applyFill="1" applyBorder="1" applyAlignment="1" applyProtection="1">
      <alignment vertical="center"/>
      <protection locked="0"/>
    </xf>
    <xf numFmtId="8" fontId="15" fillId="3" borderId="14" xfId="0" applyNumberFormat="1" applyFont="1" applyFill="1" applyBorder="1" applyAlignment="1" applyProtection="1">
      <alignment vertical="center"/>
    </xf>
    <xf numFmtId="39" fontId="15" fillId="3" borderId="23" xfId="0" applyNumberFormat="1" applyFont="1" applyFill="1" applyBorder="1" applyAlignment="1" applyProtection="1">
      <alignment vertical="center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8" fontId="15" fillId="2" borderId="22" xfId="0" applyNumberFormat="1" applyFont="1" applyFill="1" applyBorder="1" applyAlignment="1" applyProtection="1">
      <alignment vertical="center"/>
      <protection locked="0"/>
    </xf>
    <xf numFmtId="8" fontId="15" fillId="2" borderId="24" xfId="0" applyNumberFormat="1" applyFont="1" applyFill="1" applyBorder="1" applyAlignment="1" applyProtection="1">
      <alignment vertical="center"/>
    </xf>
    <xf numFmtId="167" fontId="15" fillId="2" borderId="22" xfId="0" applyNumberFormat="1" applyFont="1" applyFill="1" applyBorder="1" applyAlignment="1" applyProtection="1">
      <alignment vertical="center"/>
      <protection locked="0"/>
    </xf>
    <xf numFmtId="8" fontId="15" fillId="2" borderId="14" xfId="0" applyNumberFormat="1" applyFont="1" applyFill="1" applyBorder="1" applyAlignment="1" applyProtection="1">
      <alignment vertical="center"/>
    </xf>
    <xf numFmtId="39" fontId="15" fillId="2" borderId="23" xfId="0" applyNumberFormat="1" applyFont="1" applyFill="1" applyBorder="1" applyAlignment="1" applyProtection="1">
      <alignment vertical="center"/>
      <protection locked="0"/>
    </xf>
    <xf numFmtId="166" fontId="15" fillId="2" borderId="42" xfId="0" applyNumberFormat="1" applyFont="1" applyFill="1" applyBorder="1" applyAlignment="1" applyProtection="1">
      <alignment horizontal="center" vertical="center"/>
      <protection locked="0"/>
    </xf>
    <xf numFmtId="0" fontId="15" fillId="2" borderId="43" xfId="0" applyFont="1" applyFill="1" applyBorder="1" applyAlignment="1" applyProtection="1">
      <alignment horizontal="center" vertical="center"/>
      <protection locked="0"/>
    </xf>
    <xf numFmtId="1" fontId="15" fillId="2" borderId="43" xfId="0" applyNumberFormat="1" applyFont="1" applyFill="1" applyBorder="1" applyAlignment="1" applyProtection="1">
      <alignment horizontal="center" vertical="center"/>
      <protection locked="0"/>
    </xf>
    <xf numFmtId="0" fontId="15" fillId="2" borderId="56" xfId="0" applyFont="1" applyFill="1" applyBorder="1" applyAlignment="1" applyProtection="1">
      <alignment horizontal="center" vertical="center"/>
      <protection locked="0"/>
    </xf>
    <xf numFmtId="8" fontId="15" fillId="2" borderId="70" xfId="0" applyNumberFormat="1" applyFont="1" applyFill="1" applyBorder="1" applyAlignment="1" applyProtection="1">
      <alignment vertical="center"/>
      <protection locked="0"/>
    </xf>
    <xf numFmtId="8" fontId="15" fillId="2" borderId="71" xfId="0" applyNumberFormat="1" applyFont="1" applyFill="1" applyBorder="1" applyAlignment="1" applyProtection="1">
      <alignment vertical="center"/>
    </xf>
    <xf numFmtId="167" fontId="15" fillId="2" borderId="70" xfId="0" applyNumberFormat="1" applyFont="1" applyFill="1" applyBorder="1" applyAlignment="1" applyProtection="1">
      <alignment vertical="center"/>
      <protection locked="0"/>
    </xf>
    <xf numFmtId="8" fontId="15" fillId="2" borderId="63" xfId="0" applyNumberFormat="1" applyFont="1" applyFill="1" applyBorder="1" applyAlignment="1" applyProtection="1">
      <alignment vertical="center"/>
    </xf>
    <xf numFmtId="39" fontId="15" fillId="2" borderId="43" xfId="0" applyNumberFormat="1" applyFont="1" applyFill="1" applyBorder="1" applyAlignment="1" applyProtection="1">
      <alignment vertical="center"/>
      <protection locked="0"/>
    </xf>
    <xf numFmtId="166" fontId="15" fillId="3" borderId="57" xfId="0" applyNumberFormat="1" applyFont="1" applyFill="1" applyBorder="1" applyAlignment="1" applyProtection="1">
      <alignment horizontal="center" vertical="center"/>
      <protection locked="0"/>
    </xf>
    <xf numFmtId="0" fontId="15" fillId="3" borderId="58" xfId="0" applyFont="1" applyFill="1" applyBorder="1" applyAlignment="1" applyProtection="1">
      <alignment horizontal="center" vertical="center"/>
      <protection locked="0"/>
    </xf>
    <xf numFmtId="1" fontId="15" fillId="3" borderId="58" xfId="0" applyNumberFormat="1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8" fontId="15" fillId="3" borderId="72" xfId="0" applyNumberFormat="1" applyFont="1" applyFill="1" applyBorder="1" applyAlignment="1" applyProtection="1">
      <alignment vertical="center"/>
      <protection locked="0"/>
    </xf>
    <xf numFmtId="8" fontId="15" fillId="3" borderId="73" xfId="0" applyNumberFormat="1" applyFont="1" applyFill="1" applyBorder="1" applyAlignment="1" applyProtection="1">
      <alignment vertical="center"/>
    </xf>
    <xf numFmtId="167" fontId="15" fillId="3" borderId="72" xfId="0" applyNumberFormat="1" applyFont="1" applyFill="1" applyBorder="1" applyAlignment="1" applyProtection="1">
      <alignment vertical="center"/>
      <protection locked="0"/>
    </xf>
    <xf numFmtId="8" fontId="15" fillId="3" borderId="7" xfId="0" applyNumberFormat="1" applyFont="1" applyFill="1" applyBorder="1" applyAlignment="1" applyProtection="1">
      <alignment vertical="center"/>
    </xf>
    <xf numFmtId="39" fontId="15" fillId="3" borderId="58" xfId="0" applyNumberFormat="1" applyFont="1" applyFill="1" applyBorder="1" applyAlignment="1" applyProtection="1">
      <alignment vertical="center"/>
      <protection locked="0"/>
    </xf>
    <xf numFmtId="166" fontId="15" fillId="3" borderId="42" xfId="0" applyNumberFormat="1" applyFont="1" applyFill="1" applyBorder="1" applyAlignment="1" applyProtection="1">
      <alignment horizontal="center" vertical="center"/>
      <protection locked="0"/>
    </xf>
    <xf numFmtId="0" fontId="15" fillId="3" borderId="43" xfId="0" applyFont="1" applyFill="1" applyBorder="1" applyAlignment="1" applyProtection="1">
      <alignment horizontal="center" vertical="center"/>
      <protection locked="0"/>
    </xf>
    <xf numFmtId="1" fontId="15" fillId="3" borderId="43" xfId="0" applyNumberFormat="1" applyFont="1" applyFill="1" applyBorder="1" applyAlignment="1" applyProtection="1">
      <alignment horizontal="center" vertical="center"/>
      <protection locked="0"/>
    </xf>
    <xf numFmtId="0" fontId="15" fillId="3" borderId="56" xfId="0" applyFont="1" applyFill="1" applyBorder="1" applyAlignment="1" applyProtection="1">
      <alignment horizontal="center" vertical="center"/>
      <protection locked="0"/>
    </xf>
    <xf numFmtId="8" fontId="15" fillId="3" borderId="70" xfId="0" applyNumberFormat="1" applyFont="1" applyFill="1" applyBorder="1" applyAlignment="1" applyProtection="1">
      <alignment vertical="center"/>
      <protection locked="0"/>
    </xf>
    <xf numFmtId="8" fontId="15" fillId="3" borderId="71" xfId="0" applyNumberFormat="1" applyFont="1" applyFill="1" applyBorder="1" applyAlignment="1" applyProtection="1">
      <alignment vertical="center"/>
    </xf>
    <xf numFmtId="167" fontId="15" fillId="3" borderId="70" xfId="0" applyNumberFormat="1" applyFont="1" applyFill="1" applyBorder="1" applyAlignment="1" applyProtection="1">
      <alignment vertical="center"/>
      <protection locked="0"/>
    </xf>
    <xf numFmtId="8" fontId="15" fillId="3" borderId="63" xfId="0" applyNumberFormat="1" applyFont="1" applyFill="1" applyBorder="1" applyAlignment="1" applyProtection="1">
      <alignment vertical="center"/>
    </xf>
    <xf numFmtId="39" fontId="15" fillId="3" borderId="43" xfId="0" applyNumberFormat="1" applyFont="1" applyFill="1" applyBorder="1" applyAlignment="1" applyProtection="1">
      <alignment vertical="center"/>
      <protection locked="0"/>
    </xf>
    <xf numFmtId="166" fontId="15" fillId="2" borderId="57" xfId="0" applyNumberFormat="1" applyFont="1" applyFill="1" applyBorder="1" applyAlignment="1" applyProtection="1">
      <alignment horizontal="center" vertical="center"/>
      <protection locked="0"/>
    </xf>
    <xf numFmtId="0" fontId="15" fillId="2" borderId="58" xfId="0" applyFont="1" applyFill="1" applyBorder="1" applyAlignment="1" applyProtection="1">
      <alignment horizontal="center" vertical="center"/>
      <protection locked="0"/>
    </xf>
    <xf numFmtId="1" fontId="15" fillId="2" borderId="58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8" fontId="15" fillId="2" borderId="72" xfId="0" applyNumberFormat="1" applyFont="1" applyFill="1" applyBorder="1" applyAlignment="1" applyProtection="1">
      <alignment vertical="center"/>
      <protection locked="0"/>
    </xf>
    <xf numFmtId="8" fontId="15" fillId="2" borderId="73" xfId="0" applyNumberFormat="1" applyFont="1" applyFill="1" applyBorder="1" applyAlignment="1" applyProtection="1">
      <alignment vertical="center"/>
    </xf>
    <xf numFmtId="167" fontId="15" fillId="2" borderId="72" xfId="0" applyNumberFormat="1" applyFont="1" applyFill="1" applyBorder="1" applyAlignment="1" applyProtection="1">
      <alignment vertical="center"/>
      <protection locked="0"/>
    </xf>
    <xf numFmtId="8" fontId="15" fillId="2" borderId="7" xfId="0" applyNumberFormat="1" applyFont="1" applyFill="1" applyBorder="1" applyAlignment="1" applyProtection="1">
      <alignment vertical="center"/>
    </xf>
    <xf numFmtId="39" fontId="15" fillId="2" borderId="58" xfId="0" applyNumberFormat="1" applyFont="1" applyFill="1" applyBorder="1" applyAlignment="1" applyProtection="1">
      <alignment vertical="center"/>
      <protection locked="0"/>
    </xf>
    <xf numFmtId="8" fontId="3" fillId="0" borderId="46" xfId="0" applyNumberFormat="1" applyFont="1" applyBorder="1" applyProtection="1"/>
    <xf numFmtId="0" fontId="15" fillId="0" borderId="1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7" fillId="0" borderId="74" xfId="0" applyFont="1" applyBorder="1" applyAlignment="1">
      <alignment vertical="center" wrapText="1"/>
    </xf>
    <xf numFmtId="0" fontId="11" fillId="0" borderId="42" xfId="0" applyFont="1" applyBorder="1" applyAlignment="1">
      <alignment vertical="center"/>
    </xf>
    <xf numFmtId="0" fontId="0" fillId="0" borderId="0" xfId="0" applyBorder="1" applyAlignment="1">
      <alignment vertical="center"/>
    </xf>
    <xf numFmtId="165" fontId="3" fillId="0" borderId="15" xfId="0" applyNumberFormat="1" applyFont="1" applyFill="1" applyBorder="1" applyAlignment="1" applyProtection="1">
      <alignment horizontal="center" vertical="center"/>
      <protection locked="0"/>
    </xf>
    <xf numFmtId="165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wrapText="1"/>
      <protection locked="0"/>
    </xf>
    <xf numFmtId="0" fontId="0" fillId="0" borderId="48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4" borderId="85" xfId="0" applyFont="1" applyFill="1" applyBorder="1" applyAlignment="1" applyProtection="1">
      <alignment horizontal="center" vertical="center"/>
      <protection locked="0"/>
    </xf>
    <xf numFmtId="0" fontId="5" fillId="4" borderId="86" xfId="0" applyFont="1" applyFill="1" applyBorder="1" applyAlignment="1" applyProtection="1">
      <alignment horizontal="center" vertical="center"/>
      <protection locked="0"/>
    </xf>
    <xf numFmtId="0" fontId="5" fillId="4" borderId="87" xfId="0" applyFont="1" applyFill="1" applyBorder="1" applyAlignment="1">
      <alignment horizontal="center" vertical="center"/>
    </xf>
    <xf numFmtId="169" fontId="9" fillId="0" borderId="46" xfId="0" applyNumberFormat="1" applyFont="1" applyBorder="1" applyProtection="1"/>
    <xf numFmtId="0" fontId="17" fillId="0" borderId="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0" fontId="8" fillId="0" borderId="74" xfId="0" applyFont="1" applyBorder="1" applyAlignment="1"/>
    <xf numFmtId="0" fontId="4" fillId="0" borderId="89" xfId="0" applyFont="1" applyBorder="1" applyAlignment="1">
      <alignment horizontal="center"/>
    </xf>
    <xf numFmtId="0" fontId="0" fillId="0" borderId="9" xfId="0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</xf>
    <xf numFmtId="8" fontId="15" fillId="0" borderId="0" xfId="0" applyNumberFormat="1" applyFont="1" applyBorder="1" applyAlignment="1" applyProtection="1">
      <alignment horizontal="center"/>
      <protection locked="0"/>
    </xf>
    <xf numFmtId="8" fontId="5" fillId="0" borderId="25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27" xfId="0" applyFont="1" applyBorder="1" applyAlignment="1"/>
    <xf numFmtId="0" fontId="11" fillId="0" borderId="2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8" fontId="5" fillId="0" borderId="25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14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50" xfId="0" applyFont="1" applyBorder="1" applyAlignment="1">
      <alignment vertical="center"/>
    </xf>
    <xf numFmtId="166" fontId="15" fillId="0" borderId="37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1" fontId="15" fillId="0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8" fontId="15" fillId="0" borderId="22" xfId="0" applyNumberFormat="1" applyFont="1" applyFill="1" applyBorder="1" applyAlignment="1" applyProtection="1">
      <alignment vertical="center"/>
      <protection locked="0"/>
    </xf>
    <xf numFmtId="8" fontId="15" fillId="0" borderId="24" xfId="0" applyNumberFormat="1" applyFont="1" applyFill="1" applyBorder="1" applyAlignment="1" applyProtection="1">
      <alignment vertical="center"/>
    </xf>
    <xf numFmtId="167" fontId="15" fillId="0" borderId="22" xfId="0" applyNumberFormat="1" applyFont="1" applyFill="1" applyBorder="1" applyAlignment="1" applyProtection="1">
      <alignment vertical="center"/>
      <protection locked="0"/>
    </xf>
    <xf numFmtId="8" fontId="15" fillId="0" borderId="14" xfId="0" applyNumberFormat="1" applyFont="1" applyFill="1" applyBorder="1" applyAlignment="1" applyProtection="1">
      <alignment vertical="center"/>
    </xf>
    <xf numFmtId="39" fontId="15" fillId="0" borderId="23" xfId="0" applyNumberFormat="1" applyFont="1" applyFill="1" applyBorder="1" applyAlignment="1" applyProtection="1">
      <alignment vertical="center"/>
      <protection locked="0"/>
    </xf>
    <xf numFmtId="166" fontId="15" fillId="0" borderId="57" xfId="0" applyNumberFormat="1" applyFont="1" applyFill="1" applyBorder="1" applyAlignment="1" applyProtection="1">
      <alignment horizontal="center" vertical="center"/>
      <protection locked="0"/>
    </xf>
    <xf numFmtId="0" fontId="15" fillId="0" borderId="58" xfId="0" applyFont="1" applyFill="1" applyBorder="1" applyAlignment="1" applyProtection="1">
      <alignment horizontal="center" vertical="center"/>
      <protection locked="0"/>
    </xf>
    <xf numFmtId="1" fontId="15" fillId="0" borderId="58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8" fontId="15" fillId="0" borderId="72" xfId="0" applyNumberFormat="1" applyFont="1" applyFill="1" applyBorder="1" applyAlignment="1" applyProtection="1">
      <alignment vertical="center"/>
      <protection locked="0"/>
    </xf>
    <xf numFmtId="8" fontId="15" fillId="0" borderId="73" xfId="0" applyNumberFormat="1" applyFont="1" applyFill="1" applyBorder="1" applyAlignment="1" applyProtection="1">
      <alignment vertical="center"/>
    </xf>
    <xf numFmtId="167" fontId="15" fillId="0" borderId="72" xfId="0" applyNumberFormat="1" applyFont="1" applyFill="1" applyBorder="1" applyAlignment="1" applyProtection="1">
      <alignment vertical="center"/>
      <protection locked="0"/>
    </xf>
    <xf numFmtId="8" fontId="15" fillId="0" borderId="7" xfId="0" applyNumberFormat="1" applyFont="1" applyFill="1" applyBorder="1" applyAlignment="1" applyProtection="1">
      <alignment vertical="center"/>
    </xf>
    <xf numFmtId="39" fontId="15" fillId="0" borderId="58" xfId="0" applyNumberFormat="1" applyFont="1" applyFill="1" applyBorder="1" applyAlignment="1" applyProtection="1">
      <alignment vertical="center"/>
      <protection locked="0"/>
    </xf>
    <xf numFmtId="166" fontId="15" fillId="0" borderId="42" xfId="0" applyNumberFormat="1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1" fontId="15" fillId="0" borderId="43" xfId="0" applyNumberFormat="1" applyFont="1" applyFill="1" applyBorder="1" applyAlignment="1" applyProtection="1">
      <alignment horizontal="center" vertical="center"/>
      <protection locked="0"/>
    </xf>
    <xf numFmtId="0" fontId="15" fillId="0" borderId="56" xfId="0" applyFont="1" applyFill="1" applyBorder="1" applyAlignment="1" applyProtection="1">
      <alignment horizontal="center" vertical="center"/>
      <protection locked="0"/>
    </xf>
    <xf numFmtId="8" fontId="15" fillId="0" borderId="70" xfId="0" applyNumberFormat="1" applyFont="1" applyFill="1" applyBorder="1" applyAlignment="1" applyProtection="1">
      <alignment vertical="center"/>
      <protection locked="0"/>
    </xf>
    <xf numFmtId="8" fontId="15" fillId="0" borderId="71" xfId="0" applyNumberFormat="1" applyFont="1" applyFill="1" applyBorder="1" applyAlignment="1" applyProtection="1">
      <alignment vertical="center"/>
    </xf>
    <xf numFmtId="167" fontId="15" fillId="0" borderId="70" xfId="0" applyNumberFormat="1" applyFont="1" applyFill="1" applyBorder="1" applyAlignment="1" applyProtection="1">
      <alignment vertical="center"/>
      <protection locked="0"/>
    </xf>
    <xf numFmtId="8" fontId="15" fillId="0" borderId="63" xfId="0" applyNumberFormat="1" applyFont="1" applyFill="1" applyBorder="1" applyAlignment="1" applyProtection="1">
      <alignment vertical="center"/>
    </xf>
    <xf numFmtId="39" fontId="15" fillId="0" borderId="43" xfId="0" applyNumberFormat="1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9" fillId="3" borderId="0" xfId="0" applyFont="1" applyFill="1" applyBorder="1" applyAlignment="1"/>
    <xf numFmtId="0" fontId="9" fillId="3" borderId="25" xfId="0" applyFont="1" applyFill="1" applyBorder="1" applyAlignment="1"/>
    <xf numFmtId="0" fontId="5" fillId="3" borderId="9" xfId="0" applyFont="1" applyFill="1" applyBorder="1" applyAlignment="1">
      <alignment horizontal="right"/>
    </xf>
    <xf numFmtId="0" fontId="5" fillId="3" borderId="0" xfId="0" applyFont="1" applyFill="1" applyBorder="1"/>
    <xf numFmtId="0" fontId="7" fillId="3" borderId="0" xfId="0" applyFont="1" applyFill="1" applyBorder="1"/>
    <xf numFmtId="0" fontId="5" fillId="3" borderId="50" xfId="0" applyFont="1" applyFill="1" applyBorder="1" applyAlignment="1">
      <alignment vertical="center"/>
    </xf>
    <xf numFmtId="0" fontId="0" fillId="3" borderId="48" xfId="0" applyFill="1" applyBorder="1"/>
    <xf numFmtId="0" fontId="0" fillId="3" borderId="48" xfId="0" applyFill="1" applyBorder="1" applyAlignment="1">
      <alignment horizontal="center"/>
    </xf>
    <xf numFmtId="0" fontId="5" fillId="3" borderId="48" xfId="0" applyFont="1" applyFill="1" applyBorder="1" applyAlignment="1">
      <alignment vertical="center"/>
    </xf>
    <xf numFmtId="0" fontId="5" fillId="3" borderId="48" xfId="0" applyFont="1" applyFill="1" applyBorder="1"/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right"/>
    </xf>
    <xf numFmtId="8" fontId="3" fillId="3" borderId="46" xfId="0" applyNumberFormat="1" applyFont="1" applyFill="1" applyBorder="1" applyProtection="1"/>
    <xf numFmtId="0" fontId="15" fillId="3" borderId="0" xfId="0" applyFont="1" applyFill="1" applyBorder="1" applyAlignment="1">
      <alignment horizontal="right"/>
    </xf>
    <xf numFmtId="0" fontId="15" fillId="3" borderId="0" xfId="0" applyFont="1" applyFill="1" applyBorder="1"/>
    <xf numFmtId="169" fontId="9" fillId="3" borderId="46" xfId="0" applyNumberFormat="1" applyFont="1" applyFill="1" applyBorder="1" applyProtection="1"/>
    <xf numFmtId="0" fontId="5" fillId="3" borderId="9" xfId="0" applyFont="1" applyFill="1" applyBorder="1" applyAlignment="1"/>
    <xf numFmtId="0" fontId="0" fillId="3" borderId="0" xfId="0" applyFill="1" applyBorder="1" applyAlignment="1"/>
    <xf numFmtId="40" fontId="4" fillId="3" borderId="0" xfId="0" applyNumberFormat="1" applyFont="1" applyFill="1" applyBorder="1"/>
    <xf numFmtId="8" fontId="4" fillId="3" borderId="0" xfId="0" applyNumberFormat="1" applyFont="1" applyFill="1" applyBorder="1"/>
    <xf numFmtId="170" fontId="5" fillId="3" borderId="0" xfId="0" applyNumberFormat="1" applyFont="1" applyFill="1" applyBorder="1"/>
    <xf numFmtId="0" fontId="5" fillId="3" borderId="9" xfId="0" applyFont="1" applyFill="1" applyBorder="1" applyAlignment="1">
      <alignment vertical="top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  <protection locked="0"/>
    </xf>
    <xf numFmtId="164" fontId="3" fillId="0" borderId="52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3" fontId="3" fillId="0" borderId="5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wrapText="1"/>
      <protection locked="0"/>
    </xf>
    <xf numFmtId="0" fontId="5" fillId="0" borderId="66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 horizontal="center" vertical="center" wrapText="1"/>
      <protection locked="0"/>
    </xf>
    <xf numFmtId="168" fontId="15" fillId="2" borderId="79" xfId="0" applyNumberFormat="1" applyFont="1" applyFill="1" applyBorder="1" applyAlignment="1" applyProtection="1">
      <alignment horizontal="right" vertical="center"/>
    </xf>
    <xf numFmtId="168" fontId="15" fillId="2" borderId="36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/>
      <protection locked="0"/>
    </xf>
    <xf numFmtId="8" fontId="5" fillId="0" borderId="0" xfId="0" applyNumberFormat="1" applyFont="1" applyBorder="1" applyAlignment="1" applyProtection="1">
      <alignment horizontal="center"/>
      <protection locked="0"/>
    </xf>
    <xf numFmtId="168" fontId="15" fillId="3" borderId="12" xfId="0" applyNumberFormat="1" applyFont="1" applyFill="1" applyBorder="1" applyAlignment="1" applyProtection="1">
      <alignment horizontal="right" vertical="center"/>
    </xf>
    <xf numFmtId="168" fontId="15" fillId="3" borderId="15" xfId="0" applyNumberFormat="1" applyFont="1" applyFill="1" applyBorder="1" applyAlignment="1" applyProtection="1">
      <alignment horizontal="right" vertical="center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168" fontId="15" fillId="2" borderId="56" xfId="0" applyNumberFormat="1" applyFont="1" applyFill="1" applyBorder="1" applyAlignment="1" applyProtection="1">
      <alignment horizontal="right" vertical="center"/>
    </xf>
    <xf numFmtId="168" fontId="15" fillId="2" borderId="74" xfId="0" applyNumberFormat="1" applyFont="1" applyFill="1" applyBorder="1" applyAlignment="1" applyProtection="1">
      <alignment horizontal="right" vertical="center"/>
    </xf>
    <xf numFmtId="168" fontId="15" fillId="3" borderId="5" xfId="0" applyNumberFormat="1" applyFont="1" applyFill="1" applyBorder="1" applyAlignment="1" applyProtection="1">
      <alignment horizontal="right" vertical="center"/>
    </xf>
    <xf numFmtId="168" fontId="15" fillId="3" borderId="8" xfId="0" applyNumberFormat="1" applyFont="1" applyFill="1" applyBorder="1" applyAlignment="1" applyProtection="1">
      <alignment horizontal="right" vertical="center"/>
    </xf>
    <xf numFmtId="8" fontId="3" fillId="0" borderId="27" xfId="0" applyNumberFormat="1" applyFont="1" applyBorder="1" applyAlignment="1">
      <alignment horizontal="center"/>
    </xf>
    <xf numFmtId="8" fontId="3" fillId="0" borderId="44" xfId="0" applyNumberFormat="1" applyFont="1" applyBorder="1" applyAlignment="1">
      <alignment horizontal="center"/>
    </xf>
    <xf numFmtId="168" fontId="15" fillId="2" borderId="12" xfId="0" applyNumberFormat="1" applyFont="1" applyFill="1" applyBorder="1" applyAlignment="1" applyProtection="1">
      <alignment horizontal="right" vertical="center"/>
    </xf>
    <xf numFmtId="168" fontId="15" fillId="2" borderId="15" xfId="0" applyNumberFormat="1" applyFont="1" applyFill="1" applyBorder="1" applyAlignment="1" applyProtection="1">
      <alignment horizontal="right" vertical="center"/>
    </xf>
    <xf numFmtId="168" fontId="15" fillId="3" borderId="56" xfId="0" applyNumberFormat="1" applyFont="1" applyFill="1" applyBorder="1" applyAlignment="1" applyProtection="1">
      <alignment horizontal="right" vertical="center"/>
    </xf>
    <xf numFmtId="168" fontId="15" fillId="3" borderId="74" xfId="0" applyNumberFormat="1" applyFont="1" applyFill="1" applyBorder="1" applyAlignment="1" applyProtection="1">
      <alignment horizontal="right" vertical="center"/>
    </xf>
    <xf numFmtId="168" fontId="15" fillId="2" borderId="5" xfId="0" applyNumberFormat="1" applyFont="1" applyFill="1" applyBorder="1" applyAlignment="1" applyProtection="1">
      <alignment horizontal="right" vertical="center"/>
    </xf>
    <xf numFmtId="168" fontId="15" fillId="2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8" fontId="5" fillId="0" borderId="12" xfId="0" applyNumberFormat="1" applyFont="1" applyBorder="1" applyAlignment="1" applyProtection="1">
      <alignment horizontal="center"/>
      <protection locked="0"/>
    </xf>
    <xf numFmtId="8" fontId="5" fillId="0" borderId="15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8" fontId="17" fillId="0" borderId="56" xfId="0" applyNumberFormat="1" applyFont="1" applyBorder="1" applyAlignment="1" applyProtection="1">
      <alignment horizontal="center"/>
    </xf>
    <xf numFmtId="8" fontId="17" fillId="0" borderId="74" xfId="0" applyNumberFormat="1" applyFont="1" applyBorder="1" applyAlignment="1" applyProtection="1">
      <alignment horizontal="center"/>
    </xf>
    <xf numFmtId="0" fontId="17" fillId="0" borderId="8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8" fontId="17" fillId="3" borderId="77" xfId="0" applyNumberFormat="1" applyFont="1" applyFill="1" applyBorder="1" applyAlignment="1" applyProtection="1">
      <alignment horizontal="right"/>
    </xf>
    <xf numFmtId="8" fontId="17" fillId="3" borderId="78" xfId="0" applyNumberFormat="1" applyFont="1" applyFill="1" applyBorder="1" applyAlignment="1" applyProtection="1">
      <alignment horizontal="right"/>
    </xf>
    <xf numFmtId="0" fontId="19" fillId="0" borderId="5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8" fontId="2" fillId="0" borderId="4" xfId="0" applyNumberFormat="1" applyFont="1" applyBorder="1" applyAlignment="1" applyProtection="1">
      <alignment horizontal="center" vertical="center"/>
    </xf>
    <xf numFmtId="8" fontId="2" fillId="0" borderId="2" xfId="0" applyNumberFormat="1" applyFont="1" applyBorder="1" applyAlignment="1" applyProtection="1">
      <alignment horizontal="center" vertical="center"/>
    </xf>
    <xf numFmtId="8" fontId="2" fillId="0" borderId="54" xfId="0" applyNumberFormat="1" applyFont="1" applyBorder="1" applyAlignment="1" applyProtection="1">
      <alignment horizontal="center" vertical="center"/>
    </xf>
    <xf numFmtId="8" fontId="2" fillId="0" borderId="47" xfId="0" applyNumberFormat="1" applyFont="1" applyBorder="1" applyAlignment="1" applyProtection="1">
      <alignment horizontal="center" vertical="center"/>
    </xf>
    <xf numFmtId="8" fontId="2" fillId="0" borderId="48" xfId="0" applyNumberFormat="1" applyFont="1" applyBorder="1" applyAlignment="1" applyProtection="1">
      <alignment horizontal="center" vertical="center"/>
    </xf>
    <xf numFmtId="8" fontId="2" fillId="0" borderId="49" xfId="0" applyNumberFormat="1" applyFont="1" applyBorder="1" applyAlignment="1" applyProtection="1">
      <alignment horizontal="center" vertical="center"/>
    </xf>
    <xf numFmtId="0" fontId="18" fillId="3" borderId="27" xfId="0" applyFont="1" applyFill="1" applyBorder="1" applyAlignment="1" applyProtection="1">
      <alignment horizontal="center"/>
      <protection locked="0"/>
    </xf>
    <xf numFmtId="0" fontId="9" fillId="3" borderId="27" xfId="0" applyFont="1" applyFill="1" applyBorder="1" applyAlignment="1" applyProtection="1">
      <alignment horizontal="center"/>
      <protection locked="0"/>
    </xf>
    <xf numFmtId="0" fontId="9" fillId="3" borderId="44" xfId="0" applyFont="1" applyFill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8" fontId="17" fillId="0" borderId="16" xfId="0" applyNumberFormat="1" applyFont="1" applyBorder="1" applyAlignment="1" applyProtection="1">
      <alignment horizontal="center"/>
    </xf>
    <xf numFmtId="8" fontId="17" fillId="0" borderId="18" xfId="0" applyNumberFormat="1" applyFont="1" applyBorder="1" applyAlignment="1" applyProtection="1">
      <alignment horizontal="center"/>
    </xf>
    <xf numFmtId="0" fontId="5" fillId="4" borderId="86" xfId="0" quotePrefix="1" applyFont="1" applyFill="1" applyBorder="1" applyAlignment="1" applyProtection="1">
      <alignment horizontal="center" vertical="center"/>
      <protection locked="0"/>
    </xf>
    <xf numFmtId="0" fontId="5" fillId="4" borderId="87" xfId="0" applyFont="1" applyFill="1" applyBorder="1" applyAlignment="1" applyProtection="1">
      <alignment horizontal="center" vertical="center"/>
      <protection locked="0"/>
    </xf>
    <xf numFmtId="0" fontId="5" fillId="3" borderId="51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4" borderId="83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84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80" xfId="0" applyFont="1" applyFill="1" applyBorder="1" applyAlignment="1" applyProtection="1">
      <alignment horizontal="center" vertical="center"/>
      <protection locked="0"/>
    </xf>
    <xf numFmtId="0" fontId="5" fillId="4" borderId="82" xfId="0" applyFont="1" applyFill="1" applyBorder="1" applyAlignment="1" applyProtection="1">
      <alignment horizontal="center" vertical="center"/>
      <protection locked="0"/>
    </xf>
    <xf numFmtId="0" fontId="5" fillId="4" borderId="81" xfId="0" applyFont="1" applyFill="1" applyBorder="1" applyAlignment="1" applyProtection="1">
      <alignment horizontal="center" vertical="center"/>
      <protection locked="0"/>
    </xf>
    <xf numFmtId="16" fontId="5" fillId="4" borderId="85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5" fillId="0" borderId="12" xfId="0" applyNumberFormat="1" applyFont="1" applyFill="1" applyBorder="1" applyAlignment="1" applyProtection="1">
      <alignment horizontal="right" vertical="center"/>
    </xf>
    <xf numFmtId="168" fontId="15" fillId="0" borderId="15" xfId="0" applyNumberFormat="1" applyFont="1" applyFill="1" applyBorder="1" applyAlignment="1" applyProtection="1">
      <alignment horizontal="right" vertical="center"/>
    </xf>
    <xf numFmtId="168" fontId="15" fillId="0" borderId="56" xfId="0" applyNumberFormat="1" applyFont="1" applyFill="1" applyBorder="1" applyAlignment="1" applyProtection="1">
      <alignment horizontal="right" vertical="center"/>
    </xf>
    <xf numFmtId="168" fontId="15" fillId="0" borderId="74" xfId="0" applyNumberFormat="1" applyFont="1" applyFill="1" applyBorder="1" applyAlignment="1" applyProtection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68" fontId="15" fillId="0" borderId="5" xfId="0" applyNumberFormat="1" applyFont="1" applyFill="1" applyBorder="1" applyAlignment="1" applyProtection="1">
      <alignment horizontal="right" vertical="center"/>
    </xf>
    <xf numFmtId="168" fontId="15" fillId="0" borderId="8" xfId="0" applyNumberFormat="1" applyFont="1" applyFill="1" applyBorder="1" applyAlignment="1" applyProtection="1">
      <alignment horizontal="right" vertical="center"/>
    </xf>
    <xf numFmtId="8" fontId="17" fillId="0" borderId="77" xfId="0" applyNumberFormat="1" applyFont="1" applyBorder="1" applyAlignment="1" applyProtection="1">
      <alignment horizontal="right"/>
    </xf>
    <xf numFmtId="8" fontId="17" fillId="0" borderId="78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406400</xdr:colOff>
      <xdr:row>11</xdr:row>
      <xdr:rowOff>190500</xdr:rowOff>
    </xdr:from>
    <xdr:to>
      <xdr:col>19</xdr:col>
      <xdr:colOff>292100</xdr:colOff>
      <xdr:row>12</xdr:row>
      <xdr:rowOff>63500</xdr:rowOff>
    </xdr:to>
    <xdr:sp macro="" textlink="">
      <xdr:nvSpPr>
        <xdr:cNvPr id="3" name="TextBox 2"/>
        <xdr:cNvSpPr txBox="1"/>
      </xdr:nvSpPr>
      <xdr:spPr>
        <a:xfrm>
          <a:off x="14065250" y="3886200"/>
          <a:ext cx="571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LANE</a:t>
          </a:r>
        </a:p>
      </xdr:txBody>
    </xdr:sp>
    <xdr:clientData/>
  </xdr:twoCellAnchor>
  <xdr:twoCellAnchor>
    <xdr:from>
      <xdr:col>23</xdr:col>
      <xdr:colOff>177800</xdr:colOff>
      <xdr:row>11</xdr:row>
      <xdr:rowOff>190500</xdr:rowOff>
    </xdr:from>
    <xdr:to>
      <xdr:col>23</xdr:col>
      <xdr:colOff>749300</xdr:colOff>
      <xdr:row>12</xdr:row>
      <xdr:rowOff>63500</xdr:rowOff>
    </xdr:to>
    <xdr:sp macro="" textlink="">
      <xdr:nvSpPr>
        <xdr:cNvPr id="4" name="TextBox 3"/>
        <xdr:cNvSpPr txBox="1"/>
      </xdr:nvSpPr>
      <xdr:spPr>
        <a:xfrm>
          <a:off x="17122775" y="3886200"/>
          <a:ext cx="571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LANE</a:t>
          </a:r>
        </a:p>
      </xdr:txBody>
    </xdr:sp>
    <xdr:clientData/>
  </xdr:twoCellAnchor>
  <xdr:twoCellAnchor>
    <xdr:from>
      <xdr:col>23</xdr:col>
      <xdr:colOff>215900</xdr:colOff>
      <xdr:row>20</xdr:row>
      <xdr:rowOff>279400</xdr:rowOff>
    </xdr:from>
    <xdr:to>
      <xdr:col>23</xdr:col>
      <xdr:colOff>787400</xdr:colOff>
      <xdr:row>21</xdr:row>
      <xdr:rowOff>152400</xdr:rowOff>
    </xdr:to>
    <xdr:sp macro="" textlink="">
      <xdr:nvSpPr>
        <xdr:cNvPr id="5" name="TextBox 4"/>
        <xdr:cNvSpPr txBox="1"/>
      </xdr:nvSpPr>
      <xdr:spPr>
        <a:xfrm>
          <a:off x="17160875" y="7404100"/>
          <a:ext cx="571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LANE</a:t>
          </a:r>
        </a:p>
      </xdr:txBody>
    </xdr:sp>
    <xdr:clientData/>
  </xdr:twoCellAnchor>
  <xdr:twoCellAnchor>
    <xdr:from>
      <xdr:col>18</xdr:col>
      <xdr:colOff>406400</xdr:colOff>
      <xdr:row>20</xdr:row>
      <xdr:rowOff>279400</xdr:rowOff>
    </xdr:from>
    <xdr:to>
      <xdr:col>19</xdr:col>
      <xdr:colOff>292100</xdr:colOff>
      <xdr:row>21</xdr:row>
      <xdr:rowOff>152400</xdr:rowOff>
    </xdr:to>
    <xdr:sp macro="" textlink="">
      <xdr:nvSpPr>
        <xdr:cNvPr id="6" name="TextBox 5"/>
        <xdr:cNvSpPr txBox="1"/>
      </xdr:nvSpPr>
      <xdr:spPr>
        <a:xfrm>
          <a:off x="14065250" y="7404100"/>
          <a:ext cx="571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LANE</a:t>
          </a:r>
        </a:p>
      </xdr:txBody>
    </xdr:sp>
    <xdr:clientData/>
  </xdr:twoCellAnchor>
  <xdr:twoCellAnchor>
    <xdr:from>
      <xdr:col>24</xdr:col>
      <xdr:colOff>50800</xdr:colOff>
      <xdr:row>20</xdr:row>
      <xdr:rowOff>50800</xdr:rowOff>
    </xdr:from>
    <xdr:to>
      <xdr:col>24</xdr:col>
      <xdr:colOff>1003300</xdr:colOff>
      <xdr:row>21</xdr:row>
      <xdr:rowOff>152400</xdr:rowOff>
    </xdr:to>
    <xdr:sp macro="" textlink="">
      <xdr:nvSpPr>
        <xdr:cNvPr id="7" name="TextBox 6"/>
        <xdr:cNvSpPr txBox="1"/>
      </xdr:nvSpPr>
      <xdr:spPr>
        <a:xfrm>
          <a:off x="17976850" y="7175500"/>
          <a:ext cx="9525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PENALTY</a:t>
          </a:r>
        </a:p>
        <a:p>
          <a:pPr algn="ctr"/>
          <a:r>
            <a:rPr lang="en-CA" sz="1100"/>
            <a:t>ASSESSMENT</a:t>
          </a:r>
        </a:p>
      </xdr:txBody>
    </xdr:sp>
    <xdr:clientData/>
  </xdr:twoCellAnchor>
  <xdr:twoCellAnchor>
    <xdr:from>
      <xdr:col>20</xdr:col>
      <xdr:colOff>152400</xdr:colOff>
      <xdr:row>20</xdr:row>
      <xdr:rowOff>63500</xdr:rowOff>
    </xdr:from>
    <xdr:to>
      <xdr:col>21</xdr:col>
      <xdr:colOff>520700</xdr:colOff>
      <xdr:row>21</xdr:row>
      <xdr:rowOff>165100</xdr:rowOff>
    </xdr:to>
    <xdr:sp macro="" textlink="">
      <xdr:nvSpPr>
        <xdr:cNvPr id="8" name="TextBox 7"/>
        <xdr:cNvSpPr txBox="1"/>
      </xdr:nvSpPr>
      <xdr:spPr>
        <a:xfrm>
          <a:off x="15182850" y="7188200"/>
          <a:ext cx="949325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PENALTY</a:t>
          </a:r>
        </a:p>
        <a:p>
          <a:pPr algn="ctr"/>
          <a:r>
            <a:rPr lang="en-CA" sz="1100"/>
            <a:t>ASSESSMENT</a:t>
          </a:r>
        </a:p>
      </xdr:txBody>
    </xdr:sp>
    <xdr:clientData/>
  </xdr:twoCellAnchor>
  <xdr:twoCellAnchor>
    <xdr:from>
      <xdr:col>17</xdr:col>
      <xdr:colOff>63500</xdr:colOff>
      <xdr:row>11</xdr:row>
      <xdr:rowOff>190500</xdr:rowOff>
    </xdr:from>
    <xdr:to>
      <xdr:col>17</xdr:col>
      <xdr:colOff>635000</xdr:colOff>
      <xdr:row>12</xdr:row>
      <xdr:rowOff>63500</xdr:rowOff>
    </xdr:to>
    <xdr:sp macro="" textlink="">
      <xdr:nvSpPr>
        <xdr:cNvPr id="9" name="TextBox 8"/>
        <xdr:cNvSpPr txBox="1"/>
      </xdr:nvSpPr>
      <xdr:spPr>
        <a:xfrm>
          <a:off x="13036550" y="3886200"/>
          <a:ext cx="571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HWY</a:t>
          </a:r>
        </a:p>
      </xdr:txBody>
    </xdr:sp>
    <xdr:clientData/>
  </xdr:twoCellAnchor>
  <xdr:twoCellAnchor>
    <xdr:from>
      <xdr:col>17</xdr:col>
      <xdr:colOff>63500</xdr:colOff>
      <xdr:row>20</xdr:row>
      <xdr:rowOff>279400</xdr:rowOff>
    </xdr:from>
    <xdr:to>
      <xdr:col>17</xdr:col>
      <xdr:colOff>635000</xdr:colOff>
      <xdr:row>21</xdr:row>
      <xdr:rowOff>152400</xdr:rowOff>
    </xdr:to>
    <xdr:sp macro="" textlink="">
      <xdr:nvSpPr>
        <xdr:cNvPr id="10" name="TextBox 9"/>
        <xdr:cNvSpPr txBox="1"/>
      </xdr:nvSpPr>
      <xdr:spPr>
        <a:xfrm>
          <a:off x="13036550" y="7404100"/>
          <a:ext cx="571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HWY</a:t>
          </a:r>
        </a:p>
      </xdr:txBody>
    </xdr:sp>
    <xdr:clientData/>
  </xdr:twoCellAnchor>
  <xdr:twoCellAnchor>
    <xdr:from>
      <xdr:col>20</xdr:col>
      <xdr:colOff>139700</xdr:colOff>
      <xdr:row>10</xdr:row>
      <xdr:rowOff>368300</xdr:rowOff>
    </xdr:from>
    <xdr:to>
      <xdr:col>21</xdr:col>
      <xdr:colOff>508000</xdr:colOff>
      <xdr:row>12</xdr:row>
      <xdr:rowOff>88900</xdr:rowOff>
    </xdr:to>
    <xdr:sp macro="" textlink="">
      <xdr:nvSpPr>
        <xdr:cNvPr id="11" name="TextBox 10"/>
        <xdr:cNvSpPr txBox="1"/>
      </xdr:nvSpPr>
      <xdr:spPr>
        <a:xfrm>
          <a:off x="15170150" y="3683000"/>
          <a:ext cx="949325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PAYMENT</a:t>
          </a:r>
        </a:p>
        <a:p>
          <a:pPr algn="ctr"/>
          <a:r>
            <a:rPr lang="en-CA" sz="1100"/>
            <a:t>ASSESSMENT</a:t>
          </a:r>
        </a:p>
      </xdr:txBody>
    </xdr:sp>
    <xdr:clientData/>
  </xdr:twoCellAnchor>
  <xdr:twoCellAnchor>
    <xdr:from>
      <xdr:col>24</xdr:col>
      <xdr:colOff>50800</xdr:colOff>
      <xdr:row>11</xdr:row>
      <xdr:rowOff>0</xdr:rowOff>
    </xdr:from>
    <xdr:to>
      <xdr:col>24</xdr:col>
      <xdr:colOff>1003300</xdr:colOff>
      <xdr:row>12</xdr:row>
      <xdr:rowOff>101600</xdr:rowOff>
    </xdr:to>
    <xdr:sp macro="" textlink="">
      <xdr:nvSpPr>
        <xdr:cNvPr id="12" name="TextBox 11"/>
        <xdr:cNvSpPr txBox="1"/>
      </xdr:nvSpPr>
      <xdr:spPr>
        <a:xfrm>
          <a:off x="17976850" y="3695700"/>
          <a:ext cx="9525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PAYMENT</a:t>
          </a:r>
        </a:p>
        <a:p>
          <a:pPr algn="ctr"/>
          <a:r>
            <a:rPr lang="en-CA" sz="1100"/>
            <a:t>ASSESSMENT</a:t>
          </a:r>
        </a:p>
      </xdr:txBody>
    </xdr:sp>
    <xdr:clientData/>
  </xdr:twoCellAnchor>
  <xdr:twoCellAnchor>
    <xdr:from>
      <xdr:col>11</xdr:col>
      <xdr:colOff>635000</xdr:colOff>
      <xdr:row>38</xdr:row>
      <xdr:rowOff>139700</xdr:rowOff>
    </xdr:from>
    <xdr:to>
      <xdr:col>15</xdr:col>
      <xdr:colOff>914400</xdr:colOff>
      <xdr:row>41</xdr:row>
      <xdr:rowOff>38100</xdr:rowOff>
    </xdr:to>
    <xdr:sp macro="" textlink="">
      <xdr:nvSpPr>
        <xdr:cNvPr id="13" name="TextBox 12"/>
        <xdr:cNvSpPr txBox="1"/>
      </xdr:nvSpPr>
      <xdr:spPr>
        <a:xfrm>
          <a:off x="8321675" y="14084300"/>
          <a:ext cx="4146550" cy="869950"/>
        </a:xfrm>
        <a:prstGeom prst="rect">
          <a:avLst/>
        </a:prstGeom>
        <a:solidFill>
          <a:schemeClr val="lt1"/>
        </a:solidFill>
        <a:ln w="1587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200"/>
            <a:t>IRI SMOOTHNESS</a:t>
          </a:r>
        </a:p>
        <a:p>
          <a:pPr algn="ctr"/>
          <a:r>
            <a:rPr lang="en-CA" sz="1200"/>
            <a:t>L1,</a:t>
          </a:r>
          <a:r>
            <a:rPr lang="en-CA" sz="1200" baseline="0"/>
            <a:t> L2, L3 - 1st, 2nd, &amp; 3rd lane left of median or centerline.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R1,</a:t>
          </a:r>
          <a:r>
            <a:rPr lang="en-CA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R2, R3 - 1st, 2nd, &amp; 3rd lane right of median or centerline.</a:t>
          </a:r>
          <a:endParaRPr lang="en-CA" sz="1200">
            <a:effectLst/>
          </a:endParaRPr>
        </a:p>
        <a:p>
          <a:pPr algn="ctr"/>
          <a:endParaRPr lang="en-CA" sz="1100"/>
        </a:p>
      </xdr:txBody>
    </xdr:sp>
    <xdr:clientData/>
  </xdr:twoCellAnchor>
  <xdr:twoCellAnchor editAs="oneCell">
    <xdr:from>
      <xdr:col>1</xdr:col>
      <xdr:colOff>482608</xdr:colOff>
      <xdr:row>2</xdr:row>
      <xdr:rowOff>86778</xdr:rowOff>
    </xdr:from>
    <xdr:to>
      <xdr:col>6</xdr:col>
      <xdr:colOff>72821</xdr:colOff>
      <xdr:row>4</xdr:row>
      <xdr:rowOff>310644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41" y="586311"/>
          <a:ext cx="3154680" cy="884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406400</xdr:colOff>
      <xdr:row>11</xdr:row>
      <xdr:rowOff>190500</xdr:rowOff>
    </xdr:from>
    <xdr:to>
      <xdr:col>19</xdr:col>
      <xdr:colOff>292100</xdr:colOff>
      <xdr:row>12</xdr:row>
      <xdr:rowOff>63500</xdr:rowOff>
    </xdr:to>
    <xdr:sp macro="" textlink="">
      <xdr:nvSpPr>
        <xdr:cNvPr id="2" name="TextBox 1"/>
        <xdr:cNvSpPr txBox="1"/>
      </xdr:nvSpPr>
      <xdr:spPr>
        <a:xfrm>
          <a:off x="14071600" y="3873500"/>
          <a:ext cx="571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LANE</a:t>
          </a:r>
        </a:p>
      </xdr:txBody>
    </xdr:sp>
    <xdr:clientData/>
  </xdr:twoCellAnchor>
  <xdr:twoCellAnchor>
    <xdr:from>
      <xdr:col>23</xdr:col>
      <xdr:colOff>177800</xdr:colOff>
      <xdr:row>11</xdr:row>
      <xdr:rowOff>190500</xdr:rowOff>
    </xdr:from>
    <xdr:to>
      <xdr:col>23</xdr:col>
      <xdr:colOff>749300</xdr:colOff>
      <xdr:row>12</xdr:row>
      <xdr:rowOff>63500</xdr:rowOff>
    </xdr:to>
    <xdr:sp macro="" textlink="">
      <xdr:nvSpPr>
        <xdr:cNvPr id="5" name="TextBox 4"/>
        <xdr:cNvSpPr txBox="1"/>
      </xdr:nvSpPr>
      <xdr:spPr>
        <a:xfrm>
          <a:off x="16979900" y="3873500"/>
          <a:ext cx="571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LANE</a:t>
          </a:r>
        </a:p>
      </xdr:txBody>
    </xdr:sp>
    <xdr:clientData/>
  </xdr:twoCellAnchor>
  <xdr:twoCellAnchor>
    <xdr:from>
      <xdr:col>23</xdr:col>
      <xdr:colOff>215900</xdr:colOff>
      <xdr:row>20</xdr:row>
      <xdr:rowOff>279400</xdr:rowOff>
    </xdr:from>
    <xdr:to>
      <xdr:col>23</xdr:col>
      <xdr:colOff>787400</xdr:colOff>
      <xdr:row>21</xdr:row>
      <xdr:rowOff>152400</xdr:rowOff>
    </xdr:to>
    <xdr:sp macro="" textlink="">
      <xdr:nvSpPr>
        <xdr:cNvPr id="6" name="TextBox 5"/>
        <xdr:cNvSpPr txBox="1"/>
      </xdr:nvSpPr>
      <xdr:spPr>
        <a:xfrm>
          <a:off x="17018000" y="7391400"/>
          <a:ext cx="571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LANE</a:t>
          </a:r>
        </a:p>
      </xdr:txBody>
    </xdr:sp>
    <xdr:clientData/>
  </xdr:twoCellAnchor>
  <xdr:twoCellAnchor>
    <xdr:from>
      <xdr:col>18</xdr:col>
      <xdr:colOff>406400</xdr:colOff>
      <xdr:row>20</xdr:row>
      <xdr:rowOff>279400</xdr:rowOff>
    </xdr:from>
    <xdr:to>
      <xdr:col>19</xdr:col>
      <xdr:colOff>292100</xdr:colOff>
      <xdr:row>21</xdr:row>
      <xdr:rowOff>152400</xdr:rowOff>
    </xdr:to>
    <xdr:sp macro="" textlink="">
      <xdr:nvSpPr>
        <xdr:cNvPr id="7" name="TextBox 6"/>
        <xdr:cNvSpPr txBox="1"/>
      </xdr:nvSpPr>
      <xdr:spPr>
        <a:xfrm>
          <a:off x="14071600" y="7391400"/>
          <a:ext cx="571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LANE</a:t>
          </a:r>
        </a:p>
      </xdr:txBody>
    </xdr:sp>
    <xdr:clientData/>
  </xdr:twoCellAnchor>
  <xdr:twoCellAnchor>
    <xdr:from>
      <xdr:col>24</xdr:col>
      <xdr:colOff>50800</xdr:colOff>
      <xdr:row>20</xdr:row>
      <xdr:rowOff>50800</xdr:rowOff>
    </xdr:from>
    <xdr:to>
      <xdr:col>24</xdr:col>
      <xdr:colOff>1003300</xdr:colOff>
      <xdr:row>21</xdr:row>
      <xdr:rowOff>152400</xdr:rowOff>
    </xdr:to>
    <xdr:sp macro="" textlink="">
      <xdr:nvSpPr>
        <xdr:cNvPr id="8" name="TextBox 7"/>
        <xdr:cNvSpPr txBox="1"/>
      </xdr:nvSpPr>
      <xdr:spPr>
        <a:xfrm>
          <a:off x="17830800" y="7162800"/>
          <a:ext cx="9525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PENALTY</a:t>
          </a:r>
        </a:p>
        <a:p>
          <a:pPr algn="ctr"/>
          <a:r>
            <a:rPr lang="en-CA" sz="1100"/>
            <a:t>ASSESSMENT</a:t>
          </a:r>
        </a:p>
      </xdr:txBody>
    </xdr:sp>
    <xdr:clientData/>
  </xdr:twoCellAnchor>
  <xdr:twoCellAnchor>
    <xdr:from>
      <xdr:col>20</xdr:col>
      <xdr:colOff>152400</xdr:colOff>
      <xdr:row>20</xdr:row>
      <xdr:rowOff>63500</xdr:rowOff>
    </xdr:from>
    <xdr:to>
      <xdr:col>21</xdr:col>
      <xdr:colOff>520700</xdr:colOff>
      <xdr:row>21</xdr:row>
      <xdr:rowOff>165100</xdr:rowOff>
    </xdr:to>
    <xdr:sp macro="" textlink="">
      <xdr:nvSpPr>
        <xdr:cNvPr id="9" name="TextBox 8"/>
        <xdr:cNvSpPr txBox="1"/>
      </xdr:nvSpPr>
      <xdr:spPr>
        <a:xfrm>
          <a:off x="15189200" y="7175500"/>
          <a:ext cx="9525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PENALTY</a:t>
          </a:r>
        </a:p>
        <a:p>
          <a:pPr algn="ctr"/>
          <a:r>
            <a:rPr lang="en-CA" sz="1100"/>
            <a:t>ASSESSMENT</a:t>
          </a:r>
        </a:p>
      </xdr:txBody>
    </xdr:sp>
    <xdr:clientData/>
  </xdr:twoCellAnchor>
  <xdr:twoCellAnchor>
    <xdr:from>
      <xdr:col>17</xdr:col>
      <xdr:colOff>63500</xdr:colOff>
      <xdr:row>11</xdr:row>
      <xdr:rowOff>190500</xdr:rowOff>
    </xdr:from>
    <xdr:to>
      <xdr:col>17</xdr:col>
      <xdr:colOff>635000</xdr:colOff>
      <xdr:row>12</xdr:row>
      <xdr:rowOff>63500</xdr:rowOff>
    </xdr:to>
    <xdr:sp macro="" textlink="">
      <xdr:nvSpPr>
        <xdr:cNvPr id="10" name="TextBox 9"/>
        <xdr:cNvSpPr txBox="1"/>
      </xdr:nvSpPr>
      <xdr:spPr>
        <a:xfrm>
          <a:off x="13042900" y="3873500"/>
          <a:ext cx="571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HWY</a:t>
          </a:r>
        </a:p>
      </xdr:txBody>
    </xdr:sp>
    <xdr:clientData/>
  </xdr:twoCellAnchor>
  <xdr:twoCellAnchor>
    <xdr:from>
      <xdr:col>17</xdr:col>
      <xdr:colOff>63500</xdr:colOff>
      <xdr:row>20</xdr:row>
      <xdr:rowOff>279400</xdr:rowOff>
    </xdr:from>
    <xdr:to>
      <xdr:col>17</xdr:col>
      <xdr:colOff>635000</xdr:colOff>
      <xdr:row>21</xdr:row>
      <xdr:rowOff>152400</xdr:rowOff>
    </xdr:to>
    <xdr:sp macro="" textlink="">
      <xdr:nvSpPr>
        <xdr:cNvPr id="11" name="TextBox 10"/>
        <xdr:cNvSpPr txBox="1"/>
      </xdr:nvSpPr>
      <xdr:spPr>
        <a:xfrm>
          <a:off x="13042900" y="7391400"/>
          <a:ext cx="571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HWY</a:t>
          </a:r>
        </a:p>
      </xdr:txBody>
    </xdr:sp>
    <xdr:clientData/>
  </xdr:twoCellAnchor>
  <xdr:twoCellAnchor>
    <xdr:from>
      <xdr:col>20</xdr:col>
      <xdr:colOff>139700</xdr:colOff>
      <xdr:row>10</xdr:row>
      <xdr:rowOff>368300</xdr:rowOff>
    </xdr:from>
    <xdr:to>
      <xdr:col>21</xdr:col>
      <xdr:colOff>508000</xdr:colOff>
      <xdr:row>12</xdr:row>
      <xdr:rowOff>88900</xdr:rowOff>
    </xdr:to>
    <xdr:sp macro="" textlink="">
      <xdr:nvSpPr>
        <xdr:cNvPr id="12" name="TextBox 11"/>
        <xdr:cNvSpPr txBox="1"/>
      </xdr:nvSpPr>
      <xdr:spPr>
        <a:xfrm>
          <a:off x="15176500" y="3670300"/>
          <a:ext cx="9525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PAYMENT</a:t>
          </a:r>
        </a:p>
        <a:p>
          <a:pPr algn="ctr"/>
          <a:r>
            <a:rPr lang="en-CA" sz="1100"/>
            <a:t>ASSESSMENT</a:t>
          </a:r>
        </a:p>
      </xdr:txBody>
    </xdr:sp>
    <xdr:clientData/>
  </xdr:twoCellAnchor>
  <xdr:twoCellAnchor>
    <xdr:from>
      <xdr:col>24</xdr:col>
      <xdr:colOff>50800</xdr:colOff>
      <xdr:row>11</xdr:row>
      <xdr:rowOff>0</xdr:rowOff>
    </xdr:from>
    <xdr:to>
      <xdr:col>24</xdr:col>
      <xdr:colOff>1003300</xdr:colOff>
      <xdr:row>12</xdr:row>
      <xdr:rowOff>101600</xdr:rowOff>
    </xdr:to>
    <xdr:sp macro="" textlink="">
      <xdr:nvSpPr>
        <xdr:cNvPr id="13" name="TextBox 12"/>
        <xdr:cNvSpPr txBox="1"/>
      </xdr:nvSpPr>
      <xdr:spPr>
        <a:xfrm>
          <a:off x="17830800" y="3683000"/>
          <a:ext cx="952500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PAYMENT</a:t>
          </a:r>
        </a:p>
        <a:p>
          <a:pPr algn="ctr"/>
          <a:r>
            <a:rPr lang="en-CA" sz="1100"/>
            <a:t>ASSESSMENT</a:t>
          </a:r>
        </a:p>
      </xdr:txBody>
    </xdr:sp>
    <xdr:clientData/>
  </xdr:twoCellAnchor>
  <xdr:twoCellAnchor>
    <xdr:from>
      <xdr:col>11</xdr:col>
      <xdr:colOff>635000</xdr:colOff>
      <xdr:row>38</xdr:row>
      <xdr:rowOff>139700</xdr:rowOff>
    </xdr:from>
    <xdr:to>
      <xdr:col>15</xdr:col>
      <xdr:colOff>914400</xdr:colOff>
      <xdr:row>41</xdr:row>
      <xdr:rowOff>38100</xdr:rowOff>
    </xdr:to>
    <xdr:sp macro="" textlink="">
      <xdr:nvSpPr>
        <xdr:cNvPr id="14" name="TextBox 13"/>
        <xdr:cNvSpPr txBox="1"/>
      </xdr:nvSpPr>
      <xdr:spPr>
        <a:xfrm>
          <a:off x="8331200" y="14084300"/>
          <a:ext cx="4140200" cy="889000"/>
        </a:xfrm>
        <a:prstGeom prst="rect">
          <a:avLst/>
        </a:prstGeom>
        <a:solidFill>
          <a:schemeClr val="lt1"/>
        </a:solidFill>
        <a:ln w="1587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200"/>
            <a:t>IRI SMOOTHNESS</a:t>
          </a:r>
        </a:p>
        <a:p>
          <a:pPr algn="ctr"/>
          <a:r>
            <a:rPr lang="en-CA" sz="1200"/>
            <a:t>L1,</a:t>
          </a:r>
          <a:r>
            <a:rPr lang="en-CA" sz="1200" baseline="0"/>
            <a:t> L2, L3 - 1st, 2nd, &amp; 3rd lane left of median or centerline.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R1,</a:t>
          </a:r>
          <a:r>
            <a:rPr lang="en-CA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R2, R3 - 1st, 2nd, &amp; 3rd lane right of median or centerline.</a:t>
          </a:r>
          <a:endParaRPr lang="en-CA" sz="1200">
            <a:effectLst/>
          </a:endParaRPr>
        </a:p>
        <a:p>
          <a:pPr algn="ctr"/>
          <a:endParaRPr lang="en-CA" sz="1100"/>
        </a:p>
      </xdr:txBody>
    </xdr:sp>
    <xdr:clientData/>
  </xdr:twoCellAnchor>
  <xdr:twoCellAnchor editAs="oneCell">
    <xdr:from>
      <xdr:col>1</xdr:col>
      <xdr:colOff>516462</xdr:colOff>
      <xdr:row>2</xdr:row>
      <xdr:rowOff>44449</xdr:rowOff>
    </xdr:from>
    <xdr:to>
      <xdr:col>6</xdr:col>
      <xdr:colOff>106675</xdr:colOff>
      <xdr:row>4</xdr:row>
      <xdr:rowOff>268315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5" y="543982"/>
          <a:ext cx="3154680" cy="884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Highwayeng\Highways\Staff%20Folders\Larry%20Dombrosky\ACP%20Lot%20Reports\example%20Lots%201-2%20ed14%202010\LOT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 DESIGN"/>
      <sheetName val="QA Acceptance Lot"/>
      <sheetName val="ACP MIX TYPES"/>
      <sheetName val="DATA ENTRY"/>
      <sheetName val="LOT REPORT"/>
      <sheetName val="FINAL DETAILS GRADATION"/>
      <sheetName val="QA DATA"/>
      <sheetName val="FINAL DETAILS PENBON"/>
      <sheetName val="FINAL DETAILS PENBON (2)"/>
      <sheetName val="PENBON CAL(1-22)"/>
      <sheetName val="PENBON CAL(23-42)"/>
      <sheetName val="Segregation Summary (page1)"/>
      <sheetName val="Segregation Summary (page2)"/>
      <sheetName val="Seg Payment Adjustments"/>
      <sheetName val="PENBONTABLES"/>
    </sheetNames>
    <sheetDataSet>
      <sheetData sheetId="0">
        <row r="32">
          <cell r="AU32" t="str">
            <v>SOUTHERN</v>
          </cell>
        </row>
      </sheetData>
      <sheetData sheetId="1" refreshError="1"/>
      <sheetData sheetId="2" refreshError="1"/>
      <sheetData sheetId="3" refreshError="1"/>
      <sheetData sheetId="4">
        <row r="8">
          <cell r="AB8">
            <v>75</v>
          </cell>
        </row>
        <row r="13">
          <cell r="A13">
            <v>41045</v>
          </cell>
        </row>
        <row r="21">
          <cell r="AA21">
            <v>97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22">
          <cell r="B22" t="str">
            <v xml:space="preserve"> </v>
          </cell>
        </row>
        <row r="23">
          <cell r="B23" t="str">
            <v xml:space="preserve"> </v>
          </cell>
        </row>
        <row r="24">
          <cell r="B24" t="str">
            <v xml:space="preserve"> </v>
          </cell>
        </row>
        <row r="25">
          <cell r="B25" t="str">
            <v xml:space="preserve"> </v>
          </cell>
        </row>
        <row r="26">
          <cell r="B26" t="str">
            <v xml:space="preserve"> </v>
          </cell>
        </row>
        <row r="27">
          <cell r="B27" t="str">
            <v xml:space="preserve"> </v>
          </cell>
        </row>
        <row r="28">
          <cell r="B28" t="str">
            <v xml:space="preserve"> 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6"/>
  <sheetViews>
    <sheetView tabSelected="1" topLeftCell="B1" zoomScale="75" zoomScaleNormal="75" zoomScalePageLayoutView="55" workbookViewId="0">
      <selection activeCell="B7" sqref="B7:P8"/>
    </sheetView>
  </sheetViews>
  <sheetFormatPr defaultRowHeight="12.5" x14ac:dyDescent="0.25"/>
  <cols>
    <col min="1" max="1" width="3.453125" customWidth="1"/>
    <col min="2" max="2" width="16.7265625" customWidth="1"/>
    <col min="3" max="3" width="6.7265625" style="16" customWidth="1"/>
    <col min="4" max="5" width="7.7265625" style="16" customWidth="1"/>
    <col min="6" max="6" width="12" style="16" customWidth="1"/>
    <col min="7" max="7" width="10.453125" customWidth="1"/>
    <col min="8" max="8" width="14.7265625" customWidth="1"/>
    <col min="9" max="9" width="10.7265625" customWidth="1"/>
    <col min="10" max="10" width="14.7265625" customWidth="1"/>
    <col min="11" max="11" width="10.453125" customWidth="1"/>
    <col min="12" max="12" width="15.81640625" customWidth="1"/>
    <col min="13" max="13" width="14.7265625" customWidth="1"/>
    <col min="14" max="14" width="18.7265625" customWidth="1"/>
    <col min="15" max="15" width="8.7265625" customWidth="1"/>
    <col min="16" max="16" width="15.54296875" customWidth="1"/>
    <col min="17" max="17" width="5.7265625" customWidth="1"/>
    <col min="18" max="20" width="10.26953125" customWidth="1"/>
    <col min="21" max="21" width="8.7265625" customWidth="1"/>
    <col min="22" max="22" width="9.26953125" customWidth="1"/>
    <col min="23" max="23" width="10.7265625" customWidth="1"/>
    <col min="24" max="24" width="17.54296875" customWidth="1"/>
    <col min="25" max="25" width="16" customWidth="1"/>
    <col min="30" max="30" width="10.7265625" customWidth="1"/>
    <col min="31" max="31" width="13.453125" customWidth="1"/>
    <col min="32" max="32" width="10.7265625" customWidth="1"/>
    <col min="33" max="33" width="15.7265625" customWidth="1"/>
    <col min="34" max="36" width="20.7265625" customWidth="1"/>
    <col min="37" max="38" width="15.7265625" customWidth="1"/>
  </cols>
  <sheetData>
    <row r="1" spans="2:31" ht="13" thickBot="1" x14ac:dyDescent="0.3"/>
    <row r="2" spans="2:31" ht="26.25" customHeight="1" thickTop="1" x14ac:dyDescent="0.25">
      <c r="B2" s="238"/>
      <c r="C2" s="239"/>
      <c r="D2" s="239"/>
      <c r="E2" s="239"/>
      <c r="F2" s="239"/>
      <c r="G2" s="240"/>
      <c r="H2" s="244" t="s">
        <v>0</v>
      </c>
      <c r="I2" s="245"/>
      <c r="J2" s="245"/>
      <c r="K2" s="245"/>
      <c r="L2" s="245"/>
      <c r="M2" s="248" t="s">
        <v>1</v>
      </c>
      <c r="N2" s="249"/>
      <c r="O2" s="250"/>
      <c r="P2" s="250"/>
      <c r="Q2" s="251"/>
      <c r="R2" s="252" t="s">
        <v>56</v>
      </c>
      <c r="S2" s="253"/>
      <c r="T2" s="253"/>
      <c r="U2" s="253"/>
      <c r="V2" s="253"/>
      <c r="W2" s="250"/>
      <c r="X2" s="250"/>
      <c r="Y2" s="254"/>
    </row>
    <row r="3" spans="2:31" ht="26.25" customHeight="1" x14ac:dyDescent="0.25">
      <c r="B3" s="241"/>
      <c r="C3" s="242"/>
      <c r="D3" s="242"/>
      <c r="E3" s="242"/>
      <c r="F3" s="242"/>
      <c r="G3" s="243"/>
      <c r="H3" s="246"/>
      <c r="I3" s="247"/>
      <c r="J3" s="247"/>
      <c r="K3" s="247"/>
      <c r="L3" s="247"/>
      <c r="M3" s="210" t="s">
        <v>3</v>
      </c>
      <c r="N3" s="211"/>
      <c r="O3" s="208"/>
      <c r="P3" s="208"/>
      <c r="Q3" s="209"/>
      <c r="R3" s="210" t="s">
        <v>4</v>
      </c>
      <c r="S3" s="211"/>
      <c r="T3" s="211"/>
      <c r="U3" s="211"/>
      <c r="V3" s="211"/>
      <c r="W3" s="212"/>
      <c r="X3" s="212"/>
      <c r="Y3" s="213"/>
    </row>
    <row r="4" spans="2:31" ht="26.25" customHeight="1" x14ac:dyDescent="0.25">
      <c r="B4" s="241"/>
      <c r="C4" s="242"/>
      <c r="D4" s="242"/>
      <c r="E4" s="242"/>
      <c r="F4" s="242"/>
      <c r="G4" s="243"/>
      <c r="H4" s="230" t="s">
        <v>5</v>
      </c>
      <c r="I4" s="231"/>
      <c r="J4" s="231"/>
      <c r="K4" s="231"/>
      <c r="L4" s="231"/>
      <c r="M4" s="232" t="s">
        <v>2</v>
      </c>
      <c r="N4" s="233"/>
      <c r="O4" s="234"/>
      <c r="P4" s="234"/>
      <c r="Q4" s="235"/>
      <c r="R4" s="232" t="s">
        <v>61</v>
      </c>
      <c r="S4" s="233"/>
      <c r="T4" s="123"/>
      <c r="U4" s="233" t="s">
        <v>76</v>
      </c>
      <c r="V4" s="233"/>
      <c r="W4" s="233"/>
      <c r="X4" s="233"/>
      <c r="Y4" s="116"/>
    </row>
    <row r="5" spans="2:31" ht="26.25" customHeight="1" x14ac:dyDescent="0.25">
      <c r="B5" s="241"/>
      <c r="C5" s="242"/>
      <c r="D5" s="242"/>
      <c r="E5" s="242"/>
      <c r="F5" s="242"/>
      <c r="G5" s="243"/>
      <c r="H5" s="230"/>
      <c r="I5" s="231"/>
      <c r="J5" s="231"/>
      <c r="K5" s="231"/>
      <c r="L5" s="231"/>
      <c r="M5" s="232" t="s">
        <v>6</v>
      </c>
      <c r="N5" s="233"/>
      <c r="O5" s="208"/>
      <c r="P5" s="208"/>
      <c r="Q5" s="209"/>
      <c r="R5" s="236" t="s">
        <v>62</v>
      </c>
      <c r="S5" s="237"/>
      <c r="T5" s="123"/>
      <c r="U5" s="233" t="s">
        <v>76</v>
      </c>
      <c r="V5" s="233"/>
      <c r="W5" s="233"/>
      <c r="X5" s="233"/>
      <c r="Y5" s="116"/>
      <c r="AA5" s="115"/>
      <c r="AB5" s="115"/>
      <c r="AC5" s="115"/>
      <c r="AD5" s="115"/>
      <c r="AE5" s="115"/>
    </row>
    <row r="6" spans="2:31" ht="26.25" customHeight="1" thickBot="1" x14ac:dyDescent="0.3">
      <c r="B6" s="241"/>
      <c r="C6" s="242"/>
      <c r="D6" s="242"/>
      <c r="E6" s="242"/>
      <c r="F6" s="242"/>
      <c r="G6" s="243"/>
      <c r="H6" s="230"/>
      <c r="I6" s="231"/>
      <c r="J6" s="231"/>
      <c r="K6" s="231"/>
      <c r="L6" s="231"/>
      <c r="M6" s="210" t="s">
        <v>8</v>
      </c>
      <c r="N6" s="211"/>
      <c r="O6" s="214"/>
      <c r="P6" s="214"/>
      <c r="Q6" s="215"/>
      <c r="R6" s="216" t="s">
        <v>63</v>
      </c>
      <c r="S6" s="217"/>
      <c r="T6" s="124"/>
      <c r="U6" s="211" t="s">
        <v>76</v>
      </c>
      <c r="V6" s="211"/>
      <c r="W6" s="211"/>
      <c r="X6" s="211"/>
      <c r="Y6" s="117"/>
    </row>
    <row r="7" spans="2:31" ht="26.25" customHeight="1" thickTop="1" thickBot="1" x14ac:dyDescent="0.3">
      <c r="B7" s="218" t="s">
        <v>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114"/>
      <c r="R7" s="224" t="s">
        <v>7</v>
      </c>
      <c r="S7" s="225"/>
      <c r="T7" s="225"/>
      <c r="U7" s="225"/>
      <c r="V7" s="225"/>
      <c r="W7" s="226"/>
      <c r="X7" s="226"/>
      <c r="Y7" s="113"/>
    </row>
    <row r="8" spans="2:31" ht="30" customHeight="1" thickTop="1" x14ac:dyDescent="0.35">
      <c r="B8" s="221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3"/>
      <c r="Q8" s="227" t="s">
        <v>41</v>
      </c>
      <c r="R8" s="228"/>
      <c r="S8" s="228"/>
      <c r="T8" s="228"/>
      <c r="U8" s="228"/>
      <c r="V8" s="228"/>
      <c r="W8" s="228"/>
      <c r="X8" s="228"/>
      <c r="Y8" s="229"/>
    </row>
    <row r="9" spans="2:31" ht="30" customHeight="1" x14ac:dyDescent="0.25">
      <c r="B9" s="255"/>
      <c r="C9" s="256"/>
      <c r="D9" s="256"/>
      <c r="E9" s="256"/>
      <c r="F9" s="257"/>
      <c r="G9" s="258" t="s">
        <v>58</v>
      </c>
      <c r="H9" s="259"/>
      <c r="I9" s="258" t="s">
        <v>59</v>
      </c>
      <c r="J9" s="259"/>
      <c r="K9" s="258" t="s">
        <v>60</v>
      </c>
      <c r="L9" s="259"/>
      <c r="M9" s="260"/>
      <c r="N9" s="256"/>
      <c r="O9" s="256"/>
      <c r="P9" s="261"/>
      <c r="Q9" s="262" t="s">
        <v>55</v>
      </c>
      <c r="R9" s="263"/>
      <c r="S9" s="263"/>
      <c r="T9" s="263"/>
      <c r="U9" s="263"/>
      <c r="V9" s="263"/>
      <c r="W9" s="263"/>
      <c r="X9" s="263"/>
      <c r="Y9" s="264"/>
    </row>
    <row r="10" spans="2:31" ht="30" customHeight="1" thickBot="1" x14ac:dyDescent="0.3">
      <c r="B10" s="265" t="s">
        <v>10</v>
      </c>
      <c r="C10" s="267" t="s">
        <v>68</v>
      </c>
      <c r="D10" s="267" t="s">
        <v>11</v>
      </c>
      <c r="E10" s="267" t="s">
        <v>12</v>
      </c>
      <c r="F10" s="269" t="s">
        <v>13</v>
      </c>
      <c r="G10" s="282" t="s">
        <v>69</v>
      </c>
      <c r="H10" s="269" t="s">
        <v>70</v>
      </c>
      <c r="I10" s="282" t="s">
        <v>80</v>
      </c>
      <c r="J10" s="269" t="s">
        <v>14</v>
      </c>
      <c r="K10" s="282" t="s">
        <v>71</v>
      </c>
      <c r="L10" s="269" t="s">
        <v>72</v>
      </c>
      <c r="M10" s="271" t="s">
        <v>82</v>
      </c>
      <c r="N10" s="267" t="s">
        <v>15</v>
      </c>
      <c r="O10" s="273" t="s">
        <v>16</v>
      </c>
      <c r="P10" s="274"/>
      <c r="Q10" s="262"/>
      <c r="R10" s="263"/>
      <c r="S10" s="263"/>
      <c r="T10" s="263"/>
      <c r="U10" s="263"/>
      <c r="V10" s="263"/>
      <c r="W10" s="263"/>
      <c r="X10" s="263"/>
      <c r="Y10" s="264"/>
    </row>
    <row r="11" spans="2:31" ht="30" customHeight="1" x14ac:dyDescent="0.25">
      <c r="B11" s="266"/>
      <c r="C11" s="268"/>
      <c r="D11" s="268"/>
      <c r="E11" s="268"/>
      <c r="F11" s="270"/>
      <c r="G11" s="283"/>
      <c r="H11" s="270"/>
      <c r="I11" s="283"/>
      <c r="J11" s="270"/>
      <c r="K11" s="283"/>
      <c r="L11" s="270"/>
      <c r="M11" s="272"/>
      <c r="N11" s="268"/>
      <c r="O11" s="275"/>
      <c r="P11" s="276"/>
      <c r="Q11" s="277" t="s">
        <v>106</v>
      </c>
      <c r="R11" s="278"/>
      <c r="S11" s="278"/>
      <c r="T11" s="278"/>
      <c r="U11" s="278"/>
      <c r="V11" s="278"/>
      <c r="W11" s="278"/>
      <c r="X11" s="278"/>
      <c r="Y11" s="279"/>
    </row>
    <row r="12" spans="2:31" ht="30" customHeight="1" x14ac:dyDescent="0.25">
      <c r="B12" s="266"/>
      <c r="C12" s="268"/>
      <c r="D12" s="268"/>
      <c r="E12" s="268"/>
      <c r="F12" s="270"/>
      <c r="G12" s="283"/>
      <c r="H12" s="270"/>
      <c r="I12" s="283"/>
      <c r="J12" s="270"/>
      <c r="K12" s="283"/>
      <c r="L12" s="270"/>
      <c r="M12" s="118" t="s">
        <v>81</v>
      </c>
      <c r="N12" s="268"/>
      <c r="O12" s="275"/>
      <c r="P12" s="276"/>
      <c r="Q12" s="280" t="s">
        <v>94</v>
      </c>
      <c r="R12" s="281"/>
      <c r="S12" s="281"/>
      <c r="T12" s="281"/>
      <c r="U12" s="281"/>
      <c r="V12" s="130"/>
      <c r="W12" s="130"/>
      <c r="X12" s="130"/>
      <c r="Y12" s="131"/>
    </row>
    <row r="13" spans="2:31" ht="30" customHeight="1" x14ac:dyDescent="0.35">
      <c r="B13" s="21"/>
      <c r="C13" s="22"/>
      <c r="D13" s="268" t="s">
        <v>85</v>
      </c>
      <c r="E13" s="22"/>
      <c r="F13" s="120"/>
      <c r="G13" s="24"/>
      <c r="H13" s="38" t="s">
        <v>17</v>
      </c>
      <c r="I13" s="25"/>
      <c r="J13" s="38" t="s">
        <v>18</v>
      </c>
      <c r="K13" s="25"/>
      <c r="L13" s="38" t="s">
        <v>19</v>
      </c>
      <c r="M13" s="121" t="s">
        <v>20</v>
      </c>
      <c r="N13" s="26"/>
      <c r="O13" s="291" t="s">
        <v>21</v>
      </c>
      <c r="P13" s="292"/>
      <c r="Q13" s="135"/>
      <c r="R13" s="145"/>
      <c r="S13" s="286"/>
      <c r="T13" s="286"/>
      <c r="U13" s="287"/>
      <c r="V13" s="287"/>
      <c r="W13" s="136"/>
      <c r="X13" s="143"/>
      <c r="Y13" s="144"/>
    </row>
    <row r="14" spans="2:31" ht="30" customHeight="1" thickBot="1" x14ac:dyDescent="0.4">
      <c r="B14" s="1"/>
      <c r="C14" s="2"/>
      <c r="D14" s="290"/>
      <c r="E14" s="2"/>
      <c r="F14" s="20"/>
      <c r="G14" s="40" t="s">
        <v>22</v>
      </c>
      <c r="H14" s="41"/>
      <c r="I14" s="42" t="s">
        <v>23</v>
      </c>
      <c r="J14" s="43"/>
      <c r="K14" s="40" t="s">
        <v>24</v>
      </c>
      <c r="L14" s="44"/>
      <c r="M14" s="45" t="s">
        <v>25</v>
      </c>
      <c r="N14" s="46" t="s">
        <v>26</v>
      </c>
      <c r="O14" s="293"/>
      <c r="P14" s="294"/>
      <c r="Q14" s="29"/>
      <c r="R14" s="145"/>
      <c r="S14" s="286"/>
      <c r="T14" s="286"/>
      <c r="U14" s="287"/>
      <c r="V14" s="287"/>
      <c r="W14" s="136"/>
      <c r="X14" s="143"/>
      <c r="Y14" s="144"/>
    </row>
    <row r="15" spans="2:31" ht="30" customHeight="1" x14ac:dyDescent="0.35">
      <c r="B15" s="47"/>
      <c r="C15" s="48">
        <v>1</v>
      </c>
      <c r="D15" s="48"/>
      <c r="E15" s="49"/>
      <c r="F15" s="50"/>
      <c r="G15" s="51"/>
      <c r="H15" s="52" t="str">
        <f t="shared" ref="H15:H36" si="0">IF(N15="","",G15*N15)</f>
        <v/>
      </c>
      <c r="I15" s="53"/>
      <c r="J15" s="54" t="str">
        <f t="shared" ref="J15:J36" si="1">IF(N15="","",IF(D15="QC",0,I15*N15))</f>
        <v/>
      </c>
      <c r="K15" s="51"/>
      <c r="L15" s="54" t="str">
        <f>IF(N15="","",IF(D15="QC",0,K15*N15))</f>
        <v/>
      </c>
      <c r="M15" s="55" t="str">
        <f t="shared" ref="M15:M36" si="2">IF(N15="","",G15+I15+K15)</f>
        <v/>
      </c>
      <c r="N15" s="56"/>
      <c r="O15" s="284" t="str">
        <f>IF(N15="","",M15*N15)</f>
        <v/>
      </c>
      <c r="P15" s="285"/>
      <c r="Q15" s="29"/>
      <c r="R15" s="145"/>
      <c r="S15" s="286"/>
      <c r="T15" s="286"/>
      <c r="U15" s="287"/>
      <c r="V15" s="287"/>
      <c r="W15" s="136"/>
      <c r="X15" s="143"/>
      <c r="Y15" s="144"/>
    </row>
    <row r="16" spans="2:31" ht="30" customHeight="1" x14ac:dyDescent="0.35">
      <c r="B16" s="57"/>
      <c r="C16" s="58">
        <f t="shared" ref="C16:C36" si="3">C15+1</f>
        <v>2</v>
      </c>
      <c r="D16" s="58"/>
      <c r="E16" s="59"/>
      <c r="F16" s="60"/>
      <c r="G16" s="61"/>
      <c r="H16" s="62" t="str">
        <f t="shared" si="0"/>
        <v/>
      </c>
      <c r="I16" s="63"/>
      <c r="J16" s="62" t="str">
        <f t="shared" si="1"/>
        <v/>
      </c>
      <c r="K16" s="61"/>
      <c r="L16" s="62" t="str">
        <f>IF(N16="","",IF(D16="QC",0,K16*N16))</f>
        <v/>
      </c>
      <c r="M16" s="64" t="str">
        <f t="shared" si="2"/>
        <v/>
      </c>
      <c r="N16" s="65"/>
      <c r="O16" s="288" t="str">
        <f>IF(N16="","",M16*N16)</f>
        <v/>
      </c>
      <c r="P16" s="289"/>
      <c r="Q16" s="29"/>
      <c r="R16" s="145"/>
      <c r="S16" s="286"/>
      <c r="T16" s="286"/>
      <c r="U16" s="287"/>
      <c r="V16" s="287"/>
      <c r="W16" s="136"/>
      <c r="X16" s="143"/>
      <c r="Y16" s="144"/>
    </row>
    <row r="17" spans="2:25" ht="30" customHeight="1" x14ac:dyDescent="0.35">
      <c r="B17" s="47"/>
      <c r="C17" s="66">
        <f t="shared" si="3"/>
        <v>3</v>
      </c>
      <c r="D17" s="66"/>
      <c r="E17" s="49"/>
      <c r="F17" s="67"/>
      <c r="G17" s="68"/>
      <c r="H17" s="69" t="str">
        <f t="shared" si="0"/>
        <v/>
      </c>
      <c r="I17" s="70"/>
      <c r="J17" s="69" t="str">
        <f t="shared" si="1"/>
        <v/>
      </c>
      <c r="K17" s="68"/>
      <c r="L17" s="69" t="str">
        <f>IF(N17="","",IF(D17="QC",0,K17*N17))</f>
        <v/>
      </c>
      <c r="M17" s="71" t="str">
        <f t="shared" si="2"/>
        <v/>
      </c>
      <c r="N17" s="72"/>
      <c r="O17" s="301" t="str">
        <f>IF(N17="","",M17*N17)</f>
        <v/>
      </c>
      <c r="P17" s="302"/>
      <c r="Q17" s="29"/>
      <c r="R17" s="145"/>
      <c r="S17" s="286"/>
      <c r="T17" s="286"/>
      <c r="U17" s="287"/>
      <c r="V17" s="287"/>
      <c r="W17" s="137"/>
      <c r="X17" s="143"/>
      <c r="Y17" s="144"/>
    </row>
    <row r="18" spans="2:25" ht="30" customHeight="1" x14ac:dyDescent="0.35">
      <c r="B18" s="57"/>
      <c r="C18" s="58">
        <f t="shared" si="3"/>
        <v>4</v>
      </c>
      <c r="D18" s="58"/>
      <c r="E18" s="59"/>
      <c r="F18" s="60"/>
      <c r="G18" s="61"/>
      <c r="H18" s="62" t="str">
        <f t="shared" si="0"/>
        <v/>
      </c>
      <c r="I18" s="63"/>
      <c r="J18" s="62" t="str">
        <f t="shared" si="1"/>
        <v/>
      </c>
      <c r="K18" s="61"/>
      <c r="L18" s="62" t="str">
        <f>IF(N18="","",IF(D18="QC",0,K18*N18))</f>
        <v/>
      </c>
      <c r="M18" s="64" t="str">
        <f t="shared" si="2"/>
        <v/>
      </c>
      <c r="N18" s="65"/>
      <c r="O18" s="288" t="str">
        <f>IF(N18="","",M18*N18)</f>
        <v/>
      </c>
      <c r="P18" s="289"/>
      <c r="Q18" s="29"/>
      <c r="R18" s="145"/>
      <c r="S18" s="286"/>
      <c r="T18" s="286"/>
      <c r="U18" s="287"/>
      <c r="V18" s="287"/>
      <c r="W18" s="137"/>
      <c r="X18" s="143"/>
      <c r="Y18" s="144"/>
    </row>
    <row r="19" spans="2:25" ht="30" customHeight="1" thickBot="1" x14ac:dyDescent="0.4">
      <c r="B19" s="73"/>
      <c r="C19" s="74">
        <f t="shared" si="3"/>
        <v>5</v>
      </c>
      <c r="D19" s="74"/>
      <c r="E19" s="75"/>
      <c r="F19" s="76"/>
      <c r="G19" s="77"/>
      <c r="H19" s="78" t="str">
        <f t="shared" si="0"/>
        <v/>
      </c>
      <c r="I19" s="79"/>
      <c r="J19" s="78" t="str">
        <f t="shared" si="1"/>
        <v/>
      </c>
      <c r="K19" s="77"/>
      <c r="L19" s="69" t="str">
        <f>IF(N19="","",IF(D19="QC",0,K19*N19))</f>
        <v/>
      </c>
      <c r="M19" s="80" t="str">
        <f t="shared" si="2"/>
        <v/>
      </c>
      <c r="N19" s="81"/>
      <c r="O19" s="295" t="str">
        <f t="shared" ref="O19:O36" si="4">IF(N19="","",M19*N19)</f>
        <v/>
      </c>
      <c r="P19" s="296"/>
      <c r="R19" s="145"/>
      <c r="S19" s="286"/>
      <c r="T19" s="286"/>
      <c r="U19" s="287"/>
      <c r="V19" s="287"/>
      <c r="W19" s="137"/>
      <c r="X19" s="143"/>
      <c r="Y19" s="144"/>
    </row>
    <row r="20" spans="2:25" ht="30" customHeight="1" thickTop="1" x14ac:dyDescent="0.4">
      <c r="B20" s="82"/>
      <c r="C20" s="83">
        <f t="shared" si="3"/>
        <v>6</v>
      </c>
      <c r="D20" s="83"/>
      <c r="E20" s="84"/>
      <c r="F20" s="85"/>
      <c r="G20" s="86"/>
      <c r="H20" s="87" t="str">
        <f t="shared" si="0"/>
        <v/>
      </c>
      <c r="I20" s="88"/>
      <c r="J20" s="87" t="str">
        <f t="shared" si="1"/>
        <v/>
      </c>
      <c r="K20" s="86"/>
      <c r="L20" s="87" t="str">
        <f>IF(N20="","",IF(D19="QC",0,K20*N20))</f>
        <v/>
      </c>
      <c r="M20" s="89" t="str">
        <f t="shared" si="2"/>
        <v/>
      </c>
      <c r="N20" s="90"/>
      <c r="O20" s="297" t="str">
        <f t="shared" si="4"/>
        <v/>
      </c>
      <c r="P20" s="298"/>
      <c r="Q20" s="27" t="s">
        <v>27</v>
      </c>
      <c r="R20" s="141" t="s">
        <v>95</v>
      </c>
      <c r="S20" s="141"/>
      <c r="T20" s="141"/>
      <c r="U20" s="141"/>
      <c r="V20" s="141"/>
      <c r="W20" s="142"/>
      <c r="X20" s="299" t="str">
        <f>IF(U13="","",SUM(U13:V19,Y13:Y19))</f>
        <v/>
      </c>
      <c r="Y20" s="300"/>
    </row>
    <row r="21" spans="2:25" ht="30" customHeight="1" x14ac:dyDescent="0.35">
      <c r="B21" s="47"/>
      <c r="C21" s="66">
        <f t="shared" si="3"/>
        <v>7</v>
      </c>
      <c r="D21" s="66"/>
      <c r="E21" s="49"/>
      <c r="F21" s="67"/>
      <c r="G21" s="68"/>
      <c r="H21" s="69" t="str">
        <f t="shared" si="0"/>
        <v/>
      </c>
      <c r="I21" s="70"/>
      <c r="J21" s="69" t="str">
        <f t="shared" si="1"/>
        <v/>
      </c>
      <c r="K21" s="68"/>
      <c r="L21" s="69" t="str">
        <f t="shared" ref="L21:L29" si="5">IF(N21="","",IF(D21="QC",0,K21*N21))</f>
        <v/>
      </c>
      <c r="M21" s="71" t="str">
        <f t="shared" si="2"/>
        <v/>
      </c>
      <c r="N21" s="72"/>
      <c r="O21" s="301" t="str">
        <f t="shared" si="4"/>
        <v/>
      </c>
      <c r="P21" s="302"/>
      <c r="Q21" s="147" t="s">
        <v>104</v>
      </c>
      <c r="R21" s="140"/>
      <c r="S21" s="140"/>
      <c r="T21" s="140"/>
      <c r="U21" s="140"/>
      <c r="V21" s="140"/>
      <c r="W21" s="136"/>
      <c r="X21" s="138"/>
      <c r="Y21" s="139"/>
    </row>
    <row r="22" spans="2:25" ht="30" customHeight="1" x14ac:dyDescent="0.35">
      <c r="B22" s="57"/>
      <c r="C22" s="58">
        <f t="shared" si="3"/>
        <v>8</v>
      </c>
      <c r="D22" s="58"/>
      <c r="E22" s="59"/>
      <c r="F22" s="60"/>
      <c r="G22" s="61"/>
      <c r="H22" s="62" t="str">
        <f t="shared" si="0"/>
        <v/>
      </c>
      <c r="I22" s="63"/>
      <c r="J22" s="62" t="str">
        <f t="shared" si="1"/>
        <v/>
      </c>
      <c r="K22" s="61"/>
      <c r="L22" s="62" t="str">
        <f t="shared" si="5"/>
        <v/>
      </c>
      <c r="M22" s="64" t="str">
        <f t="shared" si="2"/>
        <v/>
      </c>
      <c r="N22" s="65"/>
      <c r="O22" s="288" t="str">
        <f t="shared" si="4"/>
        <v/>
      </c>
      <c r="P22" s="289"/>
      <c r="Q22" s="135"/>
      <c r="R22" s="145"/>
      <c r="S22" s="286"/>
      <c r="T22" s="286"/>
      <c r="U22" s="287"/>
      <c r="V22" s="287"/>
      <c r="W22" s="136"/>
      <c r="X22" s="143"/>
      <c r="Y22" s="144"/>
    </row>
    <row r="23" spans="2:25" ht="30" customHeight="1" x14ac:dyDescent="0.35">
      <c r="B23" s="47"/>
      <c r="C23" s="66">
        <f t="shared" si="3"/>
        <v>9</v>
      </c>
      <c r="D23" s="66"/>
      <c r="E23" s="49"/>
      <c r="F23" s="67"/>
      <c r="G23" s="68"/>
      <c r="H23" s="69" t="str">
        <f t="shared" si="0"/>
        <v/>
      </c>
      <c r="I23" s="70"/>
      <c r="J23" s="69" t="str">
        <f t="shared" si="1"/>
        <v/>
      </c>
      <c r="K23" s="68"/>
      <c r="L23" s="69" t="str">
        <f t="shared" si="5"/>
        <v/>
      </c>
      <c r="M23" s="71" t="str">
        <f t="shared" si="2"/>
        <v/>
      </c>
      <c r="N23" s="72"/>
      <c r="O23" s="301" t="str">
        <f t="shared" si="4"/>
        <v/>
      </c>
      <c r="P23" s="302"/>
      <c r="R23" s="145"/>
      <c r="S23" s="286"/>
      <c r="T23" s="286"/>
      <c r="U23" s="287"/>
      <c r="V23" s="287"/>
      <c r="W23" s="136"/>
      <c r="X23" s="143"/>
      <c r="Y23" s="144"/>
    </row>
    <row r="24" spans="2:25" ht="30" customHeight="1" thickBot="1" x14ac:dyDescent="0.4">
      <c r="B24" s="91"/>
      <c r="C24" s="92">
        <f t="shared" si="3"/>
        <v>10</v>
      </c>
      <c r="D24" s="92"/>
      <c r="E24" s="93"/>
      <c r="F24" s="94"/>
      <c r="G24" s="95"/>
      <c r="H24" s="96" t="str">
        <f t="shared" si="0"/>
        <v/>
      </c>
      <c r="I24" s="97"/>
      <c r="J24" s="96" t="str">
        <f t="shared" si="1"/>
        <v/>
      </c>
      <c r="K24" s="95"/>
      <c r="L24" s="96" t="str">
        <f t="shared" si="5"/>
        <v/>
      </c>
      <c r="M24" s="98" t="str">
        <f t="shared" si="2"/>
        <v/>
      </c>
      <c r="N24" s="99"/>
      <c r="O24" s="303" t="str">
        <f t="shared" si="4"/>
        <v/>
      </c>
      <c r="P24" s="304"/>
      <c r="Q24" s="129"/>
      <c r="R24" s="145"/>
      <c r="S24" s="286"/>
      <c r="T24" s="286"/>
      <c r="U24" s="287"/>
      <c r="V24" s="287"/>
      <c r="W24" s="136"/>
      <c r="X24" s="143"/>
      <c r="Y24" s="144"/>
    </row>
    <row r="25" spans="2:25" ht="30" customHeight="1" thickTop="1" x14ac:dyDescent="0.35">
      <c r="B25" s="100"/>
      <c r="C25" s="101">
        <f t="shared" si="3"/>
        <v>11</v>
      </c>
      <c r="D25" s="101"/>
      <c r="E25" s="102"/>
      <c r="F25" s="103"/>
      <c r="G25" s="104"/>
      <c r="H25" s="105" t="str">
        <f t="shared" si="0"/>
        <v/>
      </c>
      <c r="I25" s="106"/>
      <c r="J25" s="105" t="str">
        <f t="shared" si="1"/>
        <v/>
      </c>
      <c r="K25" s="104"/>
      <c r="L25" s="54" t="str">
        <f t="shared" si="5"/>
        <v/>
      </c>
      <c r="M25" s="107" t="str">
        <f t="shared" si="2"/>
        <v/>
      </c>
      <c r="N25" s="108"/>
      <c r="O25" s="305" t="str">
        <f t="shared" si="4"/>
        <v/>
      </c>
      <c r="P25" s="306"/>
      <c r="R25" s="145"/>
      <c r="S25" s="286"/>
      <c r="T25" s="286"/>
      <c r="U25" s="287"/>
      <c r="V25" s="287"/>
      <c r="W25" s="136"/>
      <c r="X25" s="143"/>
      <c r="Y25" s="144"/>
    </row>
    <row r="26" spans="2:25" ht="30" customHeight="1" x14ac:dyDescent="0.35">
      <c r="B26" s="57"/>
      <c r="C26" s="58">
        <f t="shared" si="3"/>
        <v>12</v>
      </c>
      <c r="D26" s="58"/>
      <c r="E26" s="59"/>
      <c r="F26" s="60"/>
      <c r="G26" s="61"/>
      <c r="H26" s="62" t="str">
        <f t="shared" si="0"/>
        <v/>
      </c>
      <c r="I26" s="63"/>
      <c r="J26" s="62" t="str">
        <f t="shared" si="1"/>
        <v/>
      </c>
      <c r="K26" s="61"/>
      <c r="L26" s="62" t="str">
        <f t="shared" si="5"/>
        <v/>
      </c>
      <c r="M26" s="64" t="str">
        <f t="shared" si="2"/>
        <v/>
      </c>
      <c r="N26" s="65"/>
      <c r="O26" s="288" t="str">
        <f t="shared" si="4"/>
        <v/>
      </c>
      <c r="P26" s="289"/>
      <c r="R26" s="145"/>
      <c r="S26" s="286"/>
      <c r="T26" s="286"/>
      <c r="U26" s="287"/>
      <c r="V26" s="287"/>
      <c r="W26" s="137"/>
      <c r="X26" s="143"/>
      <c r="Y26" s="144"/>
    </row>
    <row r="27" spans="2:25" ht="30" customHeight="1" x14ac:dyDescent="0.35">
      <c r="B27" s="47"/>
      <c r="C27" s="66">
        <f t="shared" si="3"/>
        <v>13</v>
      </c>
      <c r="D27" s="66"/>
      <c r="E27" s="49"/>
      <c r="F27" s="67"/>
      <c r="G27" s="68"/>
      <c r="H27" s="69" t="str">
        <f t="shared" si="0"/>
        <v/>
      </c>
      <c r="I27" s="70"/>
      <c r="J27" s="69" t="str">
        <f t="shared" si="1"/>
        <v/>
      </c>
      <c r="K27" s="68"/>
      <c r="L27" s="69" t="str">
        <f t="shared" si="5"/>
        <v/>
      </c>
      <c r="M27" s="71" t="str">
        <f t="shared" si="2"/>
        <v/>
      </c>
      <c r="N27" s="72"/>
      <c r="O27" s="301" t="str">
        <f t="shared" si="4"/>
        <v/>
      </c>
      <c r="P27" s="302"/>
      <c r="R27" s="145"/>
      <c r="S27" s="286"/>
      <c r="T27" s="286"/>
      <c r="U27" s="287"/>
      <c r="V27" s="287"/>
      <c r="W27" s="137"/>
      <c r="X27" s="143"/>
      <c r="Y27" s="144"/>
    </row>
    <row r="28" spans="2:25" ht="30" customHeight="1" x14ac:dyDescent="0.35">
      <c r="B28" s="57"/>
      <c r="C28" s="58">
        <f t="shared" si="3"/>
        <v>14</v>
      </c>
      <c r="D28" s="58"/>
      <c r="E28" s="59"/>
      <c r="F28" s="60"/>
      <c r="G28" s="61"/>
      <c r="H28" s="62" t="str">
        <f t="shared" si="0"/>
        <v/>
      </c>
      <c r="I28" s="63"/>
      <c r="J28" s="62" t="str">
        <f t="shared" si="1"/>
        <v/>
      </c>
      <c r="K28" s="61"/>
      <c r="L28" s="62" t="str">
        <f t="shared" si="5"/>
        <v/>
      </c>
      <c r="M28" s="64" t="str">
        <f t="shared" si="2"/>
        <v/>
      </c>
      <c r="N28" s="65"/>
      <c r="O28" s="288" t="str">
        <f t="shared" si="4"/>
        <v/>
      </c>
      <c r="P28" s="289"/>
      <c r="R28" s="145"/>
      <c r="S28" s="286"/>
      <c r="T28" s="286"/>
      <c r="U28" s="287"/>
      <c r="V28" s="287"/>
      <c r="W28" s="137"/>
      <c r="X28" s="143"/>
      <c r="Y28" s="144"/>
    </row>
    <row r="29" spans="2:25" ht="30" customHeight="1" thickBot="1" x14ac:dyDescent="0.45">
      <c r="B29" s="73"/>
      <c r="C29" s="74">
        <f t="shared" si="3"/>
        <v>15</v>
      </c>
      <c r="D29" s="74"/>
      <c r="E29" s="75"/>
      <c r="F29" s="76"/>
      <c r="G29" s="77"/>
      <c r="H29" s="78" t="str">
        <f t="shared" si="0"/>
        <v/>
      </c>
      <c r="I29" s="79"/>
      <c r="J29" s="78" t="str">
        <f t="shared" si="1"/>
        <v/>
      </c>
      <c r="K29" s="77"/>
      <c r="L29" s="69" t="str">
        <f t="shared" si="5"/>
        <v/>
      </c>
      <c r="M29" s="80" t="str">
        <f t="shared" si="2"/>
        <v/>
      </c>
      <c r="N29" s="81"/>
      <c r="O29" s="295" t="str">
        <f t="shared" si="4"/>
        <v/>
      </c>
      <c r="P29" s="296"/>
      <c r="Q29" s="29" t="s">
        <v>29</v>
      </c>
      <c r="R29" s="307" t="s">
        <v>98</v>
      </c>
      <c r="S29" s="307"/>
      <c r="T29" s="307"/>
      <c r="U29" s="307"/>
      <c r="V29" s="307"/>
      <c r="W29" s="136"/>
      <c r="X29" s="299" t="str">
        <f>IF(U22="","",SUM(U22:V28,Y22:Y28))</f>
        <v/>
      </c>
      <c r="Y29" s="300"/>
    </row>
    <row r="30" spans="2:25" ht="30" customHeight="1" thickTop="1" thickBot="1" x14ac:dyDescent="0.45">
      <c r="B30" s="82" t="str">
        <f>IF('[1]PENBON CAL(1-22)'!B22=" "," ",'[1]PENBON CAL(1-22)'!B22)</f>
        <v xml:space="preserve"> </v>
      </c>
      <c r="C30" s="83">
        <f t="shared" si="3"/>
        <v>16</v>
      </c>
      <c r="D30" s="83"/>
      <c r="E30" s="84"/>
      <c r="F30" s="85"/>
      <c r="G30" s="86"/>
      <c r="H30" s="87" t="str">
        <f t="shared" si="0"/>
        <v/>
      </c>
      <c r="I30" s="88"/>
      <c r="J30" s="87" t="str">
        <f t="shared" si="1"/>
        <v/>
      </c>
      <c r="K30" s="86"/>
      <c r="L30" s="87" t="str">
        <f>IF(N30="","",IF(D29="QC",0,K30*N30))</f>
        <v/>
      </c>
      <c r="M30" s="89" t="str">
        <f t="shared" si="2"/>
        <v/>
      </c>
      <c r="N30" s="90"/>
      <c r="O30" s="297" t="str">
        <f t="shared" si="4"/>
        <v/>
      </c>
      <c r="P30" s="298"/>
      <c r="Q30" s="134" t="s">
        <v>30</v>
      </c>
      <c r="R30" s="316" t="s">
        <v>90</v>
      </c>
      <c r="S30" s="317"/>
      <c r="T30" s="317"/>
      <c r="U30" s="317"/>
      <c r="V30" s="317"/>
      <c r="W30" s="33" t="s">
        <v>31</v>
      </c>
      <c r="X30" s="318" t="str">
        <f>IF(X20="","",X20+X29)</f>
        <v/>
      </c>
      <c r="Y30" s="319"/>
    </row>
    <row r="31" spans="2:25" ht="30" customHeight="1" thickTop="1" x14ac:dyDescent="0.25">
      <c r="B31" s="47" t="str">
        <f>IF('[1]PENBON CAL(1-22)'!B23=" "," ",'[1]PENBON CAL(1-22)'!B23)</f>
        <v xml:space="preserve"> </v>
      </c>
      <c r="C31" s="66">
        <f t="shared" si="3"/>
        <v>17</v>
      </c>
      <c r="D31" s="66"/>
      <c r="E31" s="49"/>
      <c r="F31" s="67"/>
      <c r="G31" s="68"/>
      <c r="H31" s="69" t="str">
        <f t="shared" si="0"/>
        <v/>
      </c>
      <c r="I31" s="70"/>
      <c r="J31" s="69" t="str">
        <f t="shared" si="1"/>
        <v/>
      </c>
      <c r="K31" s="68"/>
      <c r="L31" s="69" t="str">
        <f t="shared" ref="L31:L36" si="6">IF(N31="","",IF(D31="QC",0,K31*N31))</f>
        <v/>
      </c>
      <c r="M31" s="71" t="str">
        <f t="shared" si="2"/>
        <v/>
      </c>
      <c r="N31" s="72"/>
      <c r="O31" s="301" t="str">
        <f t="shared" si="4"/>
        <v/>
      </c>
      <c r="P31" s="302"/>
      <c r="Q31" s="320" t="s">
        <v>32</v>
      </c>
      <c r="R31" s="321"/>
      <c r="S31" s="321"/>
      <c r="T31" s="321"/>
      <c r="U31" s="321"/>
      <c r="V31" s="321"/>
      <c r="W31" s="321"/>
      <c r="X31" s="321"/>
      <c r="Y31" s="322"/>
    </row>
    <row r="32" spans="2:25" ht="30" customHeight="1" x14ac:dyDescent="0.35">
      <c r="B32" s="57" t="str">
        <f>IF('[1]PENBON CAL(1-22)'!B24=" "," ",'[1]PENBON CAL(1-22)'!B24)</f>
        <v xml:space="preserve"> </v>
      </c>
      <c r="C32" s="58">
        <f t="shared" si="3"/>
        <v>18</v>
      </c>
      <c r="D32" s="58"/>
      <c r="E32" s="59"/>
      <c r="F32" s="60"/>
      <c r="G32" s="61"/>
      <c r="H32" s="62" t="str">
        <f t="shared" si="0"/>
        <v/>
      </c>
      <c r="I32" s="63"/>
      <c r="J32" s="62" t="str">
        <f t="shared" si="1"/>
        <v/>
      </c>
      <c r="K32" s="61"/>
      <c r="L32" s="62" t="str">
        <f t="shared" si="6"/>
        <v/>
      </c>
      <c r="M32" s="64" t="str">
        <f t="shared" si="2"/>
        <v/>
      </c>
      <c r="N32" s="65"/>
      <c r="O32" s="288" t="str">
        <f t="shared" si="4"/>
        <v/>
      </c>
      <c r="P32" s="289"/>
      <c r="Q32" s="28" t="s">
        <v>33</v>
      </c>
      <c r="R32" s="308" t="s">
        <v>34</v>
      </c>
      <c r="S32" s="308"/>
      <c r="T32" s="308"/>
      <c r="U32" s="308"/>
      <c r="V32" s="309"/>
      <c r="W32" s="30" t="s">
        <v>57</v>
      </c>
      <c r="X32" s="310"/>
      <c r="Y32" s="311"/>
    </row>
    <row r="33" spans="2:26" ht="30" customHeight="1" x14ac:dyDescent="0.35">
      <c r="B33" s="47" t="str">
        <f>IF('[1]PENBON CAL(1-22)'!B25=" "," ",'[1]PENBON CAL(1-22)'!B25)</f>
        <v xml:space="preserve"> </v>
      </c>
      <c r="C33" s="66">
        <f t="shared" si="3"/>
        <v>19</v>
      </c>
      <c r="D33" s="66"/>
      <c r="E33" s="49"/>
      <c r="F33" s="67"/>
      <c r="G33" s="68"/>
      <c r="H33" s="69" t="str">
        <f t="shared" si="0"/>
        <v/>
      </c>
      <c r="I33" s="70"/>
      <c r="J33" s="69" t="str">
        <f t="shared" si="1"/>
        <v/>
      </c>
      <c r="K33" s="68"/>
      <c r="L33" s="69" t="str">
        <f t="shared" si="6"/>
        <v/>
      </c>
      <c r="M33" s="71" t="str">
        <f t="shared" si="2"/>
        <v/>
      </c>
      <c r="N33" s="72"/>
      <c r="O33" s="301" t="str">
        <f t="shared" si="4"/>
        <v/>
      </c>
      <c r="P33" s="302"/>
      <c r="Q33" s="27" t="s">
        <v>35</v>
      </c>
      <c r="R33" s="308" t="s">
        <v>36</v>
      </c>
      <c r="S33" s="308"/>
      <c r="T33" s="308"/>
      <c r="U33" s="308"/>
      <c r="V33" s="309"/>
      <c r="W33" s="30" t="s">
        <v>57</v>
      </c>
      <c r="X33" s="310"/>
      <c r="Y33" s="311"/>
    </row>
    <row r="34" spans="2:26" ht="30" customHeight="1" thickBot="1" x14ac:dyDescent="0.4">
      <c r="B34" s="91" t="str">
        <f>IF('[1]PENBON CAL(1-22)'!B26=" "," ",'[1]PENBON CAL(1-22)'!B26)</f>
        <v xml:space="preserve"> </v>
      </c>
      <c r="C34" s="92">
        <f t="shared" si="3"/>
        <v>20</v>
      </c>
      <c r="D34" s="92"/>
      <c r="E34" s="93"/>
      <c r="F34" s="94"/>
      <c r="G34" s="95"/>
      <c r="H34" s="96" t="str">
        <f t="shared" si="0"/>
        <v/>
      </c>
      <c r="I34" s="97"/>
      <c r="J34" s="96" t="str">
        <f t="shared" si="1"/>
        <v/>
      </c>
      <c r="K34" s="95"/>
      <c r="L34" s="96" t="str">
        <f t="shared" si="6"/>
        <v/>
      </c>
      <c r="M34" s="98" t="str">
        <f t="shared" si="2"/>
        <v/>
      </c>
      <c r="N34" s="99"/>
      <c r="O34" s="303" t="str">
        <f t="shared" si="4"/>
        <v/>
      </c>
      <c r="P34" s="304"/>
      <c r="Q34" s="28" t="s">
        <v>37</v>
      </c>
      <c r="R34" s="312" t="s">
        <v>77</v>
      </c>
      <c r="S34" s="312"/>
      <c r="T34" s="312"/>
      <c r="U34" s="312"/>
      <c r="V34" s="313"/>
      <c r="W34" s="31" t="s">
        <v>28</v>
      </c>
      <c r="X34" s="314"/>
      <c r="Y34" s="315"/>
    </row>
    <row r="35" spans="2:26" ht="30" customHeight="1" thickTop="1" x14ac:dyDescent="0.35">
      <c r="B35" s="100" t="str">
        <f>IF('[1]PENBON CAL(1-22)'!B27=" "," ",'[1]PENBON CAL(1-22)'!B27)</f>
        <v xml:space="preserve"> </v>
      </c>
      <c r="C35" s="101">
        <f t="shared" si="3"/>
        <v>21</v>
      </c>
      <c r="D35" s="101"/>
      <c r="E35" s="102"/>
      <c r="F35" s="103"/>
      <c r="G35" s="104"/>
      <c r="H35" s="105" t="str">
        <f t="shared" si="0"/>
        <v/>
      </c>
      <c r="I35" s="106"/>
      <c r="J35" s="105" t="str">
        <f t="shared" si="1"/>
        <v/>
      </c>
      <c r="K35" s="104"/>
      <c r="L35" s="54" t="str">
        <f t="shared" si="6"/>
        <v/>
      </c>
      <c r="M35" s="107" t="str">
        <f t="shared" si="2"/>
        <v/>
      </c>
      <c r="N35" s="108"/>
      <c r="O35" s="305" t="str">
        <f t="shared" si="4"/>
        <v/>
      </c>
      <c r="P35" s="306"/>
      <c r="Q35" s="27"/>
      <c r="R35" s="308" t="s">
        <v>38</v>
      </c>
      <c r="S35" s="308"/>
      <c r="T35" s="308"/>
      <c r="U35" s="308"/>
      <c r="V35" s="309"/>
      <c r="W35" s="32" t="s">
        <v>39</v>
      </c>
      <c r="X35" s="341"/>
      <c r="Y35" s="342"/>
    </row>
    <row r="36" spans="2:26" ht="30" customHeight="1" thickBot="1" x14ac:dyDescent="0.45">
      <c r="B36" s="91" t="str">
        <f>IF('[1]PENBON CAL(1-22)'!B28=" "," ",'[1]PENBON CAL(1-22)'!B28)</f>
        <v xml:space="preserve"> </v>
      </c>
      <c r="C36" s="92">
        <f t="shared" si="3"/>
        <v>22</v>
      </c>
      <c r="D36" s="92"/>
      <c r="E36" s="93"/>
      <c r="F36" s="94"/>
      <c r="G36" s="95"/>
      <c r="H36" s="96" t="str">
        <f t="shared" si="0"/>
        <v/>
      </c>
      <c r="I36" s="97"/>
      <c r="J36" s="96" t="str">
        <f t="shared" si="1"/>
        <v/>
      </c>
      <c r="K36" s="95"/>
      <c r="L36" s="96" t="str">
        <f t="shared" si="6"/>
        <v/>
      </c>
      <c r="M36" s="98" t="str">
        <f t="shared" si="2"/>
        <v/>
      </c>
      <c r="N36" s="99"/>
      <c r="O36" s="303" t="str">
        <f t="shared" si="4"/>
        <v/>
      </c>
      <c r="P36" s="304"/>
      <c r="Q36" s="29" t="s">
        <v>40</v>
      </c>
      <c r="R36" s="343" t="s">
        <v>67</v>
      </c>
      <c r="S36" s="344"/>
      <c r="T36" s="344"/>
      <c r="U36" s="344"/>
      <c r="V36" s="345"/>
      <c r="W36" s="32" t="s">
        <v>31</v>
      </c>
      <c r="X36" s="346" t="str">
        <f>IF(X32="","",(X32*500)+(X33*1000)+X34)</f>
        <v/>
      </c>
      <c r="Y36" s="347"/>
    </row>
    <row r="37" spans="2:26" ht="32.15" customHeight="1" thickTop="1" thickBot="1" x14ac:dyDescent="0.45">
      <c r="B37" s="194" t="s">
        <v>51</v>
      </c>
      <c r="C37" s="195"/>
      <c r="D37" s="195"/>
      <c r="E37" s="196"/>
      <c r="F37" s="195"/>
      <c r="G37" s="197" t="s">
        <v>73</v>
      </c>
      <c r="H37" s="198" t="str">
        <f>IF($N$15="","",SUM(H15:H36))</f>
        <v/>
      </c>
      <c r="I37" s="199" t="s">
        <v>74</v>
      </c>
      <c r="J37" s="198" t="str">
        <f>IF($N$15="","",SUM(J15:J36))</f>
        <v/>
      </c>
      <c r="K37" s="199" t="s">
        <v>75</v>
      </c>
      <c r="L37" s="198" t="str">
        <f>IF($N$15="","",SUM(L15:L36))</f>
        <v/>
      </c>
      <c r="M37" s="200"/>
      <c r="N37" s="201" t="str">
        <f>IF($N$15="","",SUM(N15:N36))</f>
        <v/>
      </c>
      <c r="O37" s="323" t="str">
        <f>IF(O15="","",SUM(O15:O36))</f>
        <v/>
      </c>
      <c r="P37" s="324"/>
      <c r="Q37" s="132"/>
      <c r="R37" s="325" t="s">
        <v>102</v>
      </c>
      <c r="S37" s="325"/>
      <c r="T37" s="325"/>
      <c r="U37" s="325"/>
      <c r="V37" s="325"/>
      <c r="W37" s="325"/>
      <c r="X37" s="325"/>
      <c r="Y37" s="133"/>
    </row>
    <row r="38" spans="2:26" ht="25.5" customHeight="1" thickTop="1" x14ac:dyDescent="0.35">
      <c r="B38" s="202" t="s">
        <v>42</v>
      </c>
      <c r="C38" s="203"/>
      <c r="D38" s="203"/>
      <c r="E38" s="196"/>
      <c r="F38" s="180"/>
      <c r="G38" s="180"/>
      <c r="H38" s="204"/>
      <c r="I38" s="203"/>
      <c r="J38" s="205"/>
      <c r="K38" s="203"/>
      <c r="L38" s="205"/>
      <c r="M38" s="203"/>
      <c r="N38" s="203"/>
      <c r="O38" s="206"/>
      <c r="P38" s="205"/>
      <c r="Q38" s="326" t="s">
        <v>66</v>
      </c>
      <c r="R38" s="327"/>
      <c r="S38" s="327"/>
      <c r="T38" s="327"/>
      <c r="U38" s="328"/>
      <c r="V38" s="332" t="str">
        <f>IF($N$15="","",SUM($X$30+$X$36+$H$37+H38+$J$37+J38+$L$37+L38))</f>
        <v/>
      </c>
      <c r="W38" s="333"/>
      <c r="X38" s="333"/>
      <c r="Y38" s="334"/>
    </row>
    <row r="39" spans="2:26" ht="25.5" customHeight="1" thickBot="1" x14ac:dyDescent="0.3">
      <c r="B39" s="207" t="s">
        <v>43</v>
      </c>
      <c r="C39" s="181"/>
      <c r="D39" s="181"/>
      <c r="E39" s="181"/>
      <c r="F39" s="181"/>
      <c r="G39" s="182"/>
      <c r="H39" s="183"/>
      <c r="I39" s="183"/>
      <c r="J39" s="183"/>
      <c r="K39" s="180"/>
      <c r="L39" s="180"/>
      <c r="M39" s="180"/>
      <c r="N39" s="180"/>
      <c r="O39" s="180"/>
      <c r="P39" s="180"/>
      <c r="Q39" s="329"/>
      <c r="R39" s="330"/>
      <c r="S39" s="330"/>
      <c r="T39" s="330"/>
      <c r="U39" s="331"/>
      <c r="V39" s="335"/>
      <c r="W39" s="336"/>
      <c r="X39" s="336"/>
      <c r="Y39" s="337"/>
      <c r="Z39" s="8"/>
    </row>
    <row r="40" spans="2:26" ht="25.5" customHeight="1" thickTop="1" x14ac:dyDescent="0.35">
      <c r="B40" s="178" t="s">
        <v>50</v>
      </c>
      <c r="C40" s="179" t="s">
        <v>65</v>
      </c>
      <c r="D40" s="180"/>
      <c r="E40" s="181"/>
      <c r="F40" s="181"/>
      <c r="G40" s="182"/>
      <c r="H40" s="183"/>
      <c r="I40" s="183"/>
      <c r="J40" s="183"/>
      <c r="K40" s="182"/>
      <c r="L40" s="182"/>
      <c r="M40" s="183"/>
      <c r="N40" s="182"/>
      <c r="O40" s="182"/>
      <c r="P40" s="182"/>
      <c r="Q40" s="180"/>
      <c r="R40" s="180"/>
      <c r="S40" s="180"/>
      <c r="T40" s="180"/>
      <c r="U40" s="182"/>
      <c r="V40" s="184"/>
      <c r="W40" s="184"/>
      <c r="X40" s="184"/>
      <c r="Y40" s="185"/>
    </row>
    <row r="41" spans="2:26" ht="25.5" customHeight="1" x14ac:dyDescent="0.55000000000000004">
      <c r="B41" s="186" t="s">
        <v>78</v>
      </c>
      <c r="C41" s="187" t="s">
        <v>79</v>
      </c>
      <c r="D41" s="181"/>
      <c r="E41" s="181"/>
      <c r="F41" s="181"/>
      <c r="G41" s="182"/>
      <c r="H41" s="183"/>
      <c r="I41" s="183"/>
      <c r="J41" s="183"/>
      <c r="K41" s="182"/>
      <c r="L41" s="182"/>
      <c r="M41" s="188"/>
      <c r="N41" s="182"/>
      <c r="O41" s="182"/>
      <c r="P41" s="182"/>
      <c r="Q41" s="338"/>
      <c r="R41" s="338"/>
      <c r="S41" s="338"/>
      <c r="T41" s="338"/>
      <c r="U41" s="182"/>
      <c r="V41" s="339"/>
      <c r="W41" s="339"/>
      <c r="X41" s="339"/>
      <c r="Y41" s="340"/>
    </row>
    <row r="42" spans="2:26" ht="25.5" customHeight="1" thickBot="1" x14ac:dyDescent="0.4">
      <c r="B42" s="189" t="s">
        <v>105</v>
      </c>
      <c r="C42" s="190"/>
      <c r="D42" s="191"/>
      <c r="E42" s="191"/>
      <c r="F42" s="191"/>
      <c r="G42" s="190"/>
      <c r="H42" s="190"/>
      <c r="I42" s="192" t="s">
        <v>64</v>
      </c>
      <c r="J42" s="193"/>
      <c r="K42" s="190"/>
      <c r="L42" s="190"/>
      <c r="M42" s="190"/>
      <c r="N42" s="190"/>
      <c r="O42" s="190"/>
      <c r="P42" s="190"/>
      <c r="Q42" s="350" t="s">
        <v>44</v>
      </c>
      <c r="R42" s="350"/>
      <c r="S42" s="350"/>
      <c r="T42" s="350"/>
      <c r="U42" s="193"/>
      <c r="V42" s="351" t="s">
        <v>45</v>
      </c>
      <c r="W42" s="351"/>
      <c r="X42" s="351"/>
      <c r="Y42" s="352"/>
    </row>
    <row r="43" spans="2:26" ht="25.5" customHeight="1" thickTop="1" x14ac:dyDescent="0.25"/>
    <row r="44" spans="2:26" ht="25.5" customHeight="1" x14ac:dyDescent="0.25"/>
    <row r="45" spans="2:26" ht="25.5" customHeight="1" x14ac:dyDescent="0.25"/>
    <row r="46" spans="2:26" ht="25" customHeight="1" thickBot="1" x14ac:dyDescent="0.3">
      <c r="B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2:26" ht="19" customHeight="1" x14ac:dyDescent="0.25">
      <c r="B47" s="353" t="s">
        <v>88</v>
      </c>
      <c r="C47" s="354"/>
      <c r="D47" s="354"/>
      <c r="E47" s="354"/>
      <c r="F47" s="35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2:26" ht="19" customHeight="1" thickBot="1" x14ac:dyDescent="0.3">
      <c r="B48" s="356"/>
      <c r="C48" s="357"/>
      <c r="D48" s="357"/>
      <c r="E48" s="357"/>
      <c r="F48" s="358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2:20" ht="19" customHeight="1" thickTop="1" thickBot="1" x14ac:dyDescent="0.3">
      <c r="B49" s="359" t="s">
        <v>89</v>
      </c>
      <c r="C49" s="360"/>
      <c r="D49" s="360"/>
      <c r="E49" s="360"/>
      <c r="F49" s="361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2:20" ht="19" customHeight="1" thickTop="1" x14ac:dyDescent="0.25">
      <c r="B50" s="125" t="s">
        <v>49</v>
      </c>
      <c r="C50" s="362" t="s">
        <v>86</v>
      </c>
      <c r="D50" s="362"/>
      <c r="E50" s="362"/>
      <c r="F50" s="362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2:20" ht="19" customHeight="1" x14ac:dyDescent="0.25">
      <c r="B51" s="126" t="s">
        <v>54</v>
      </c>
      <c r="C51" s="348" t="s">
        <v>87</v>
      </c>
      <c r="D51" s="348"/>
      <c r="E51" s="348"/>
      <c r="F51" s="348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2:20" ht="19" customHeight="1" x14ac:dyDescent="0.25">
      <c r="B52" s="126"/>
      <c r="C52" s="348"/>
      <c r="D52" s="348"/>
      <c r="E52" s="348"/>
      <c r="F52" s="348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2:20" ht="19" customHeight="1" x14ac:dyDescent="0.25">
      <c r="B53" s="126"/>
      <c r="C53" s="348"/>
      <c r="D53" s="348"/>
      <c r="E53" s="348"/>
      <c r="F53" s="348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2:20" ht="19" customHeight="1" x14ac:dyDescent="0.25">
      <c r="B54" s="126"/>
      <c r="C54" s="348"/>
      <c r="D54" s="348"/>
      <c r="E54" s="348"/>
      <c r="F54" s="348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2:20" ht="19" customHeight="1" x14ac:dyDescent="0.25">
      <c r="B55" s="126"/>
      <c r="C55" s="348"/>
      <c r="D55" s="348"/>
      <c r="E55" s="348"/>
      <c r="F55" s="348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2:20" ht="19" customHeight="1" thickBot="1" x14ac:dyDescent="0.3">
      <c r="B56" s="127"/>
      <c r="C56" s="349"/>
      <c r="D56" s="349"/>
      <c r="E56" s="349"/>
      <c r="F56" s="349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2:20" ht="19" customHeight="1" x14ac:dyDescent="0.25"/>
    <row r="58" spans="2:20" ht="19" customHeight="1" x14ac:dyDescent="0.25"/>
    <row r="59" spans="2:20" ht="19" customHeight="1" x14ac:dyDescent="0.25"/>
    <row r="60" spans="2:20" ht="19" customHeight="1" x14ac:dyDescent="0.25"/>
    <row r="61" spans="2:20" ht="19" customHeight="1" x14ac:dyDescent="0.25"/>
    <row r="62" spans="2:20" ht="19" customHeight="1" x14ac:dyDescent="0.25"/>
    <row r="63" spans="2:20" ht="19" customHeight="1" x14ac:dyDescent="0.25"/>
    <row r="64" spans="2:20" ht="19" customHeight="1" x14ac:dyDescent="0.25"/>
    <row r="65" ht="19" customHeight="1" x14ac:dyDescent="0.25"/>
    <row r="66" ht="19" customHeight="1" x14ac:dyDescent="0.25"/>
  </sheetData>
  <sheetProtection sheet="1" scenarios="1" formatCells="0" formatColumns="0" formatRows="0"/>
  <dataConsolidate/>
  <mergeCells count="135">
    <mergeCell ref="C51:F51"/>
    <mergeCell ref="C52:F52"/>
    <mergeCell ref="C53:F53"/>
    <mergeCell ref="C54:F54"/>
    <mergeCell ref="C55:F55"/>
    <mergeCell ref="C56:F56"/>
    <mergeCell ref="Q42:T42"/>
    <mergeCell ref="V42:Y42"/>
    <mergeCell ref="B47:F48"/>
    <mergeCell ref="B49:F49"/>
    <mergeCell ref="C50:F50"/>
    <mergeCell ref="O37:P37"/>
    <mergeCell ref="R37:X37"/>
    <mergeCell ref="Q38:U39"/>
    <mergeCell ref="V38:Y39"/>
    <mergeCell ref="Q41:T41"/>
    <mergeCell ref="V41:Y41"/>
    <mergeCell ref="O35:P35"/>
    <mergeCell ref="R35:V35"/>
    <mergeCell ref="X35:Y35"/>
    <mergeCell ref="O36:P36"/>
    <mergeCell ref="R36:V36"/>
    <mergeCell ref="X36:Y36"/>
    <mergeCell ref="O33:P33"/>
    <mergeCell ref="R33:V33"/>
    <mergeCell ref="X33:Y33"/>
    <mergeCell ref="O34:P34"/>
    <mergeCell ref="R34:V34"/>
    <mergeCell ref="X34:Y34"/>
    <mergeCell ref="O30:P30"/>
    <mergeCell ref="R30:V30"/>
    <mergeCell ref="X30:Y30"/>
    <mergeCell ref="O31:P31"/>
    <mergeCell ref="Q31:Y31"/>
    <mergeCell ref="O32:P32"/>
    <mergeCell ref="R32:V32"/>
    <mergeCell ref="X32:Y32"/>
    <mergeCell ref="O28:P28"/>
    <mergeCell ref="S28:T28"/>
    <mergeCell ref="U28:V28"/>
    <mergeCell ref="O29:P29"/>
    <mergeCell ref="R29:V29"/>
    <mergeCell ref="X29:Y29"/>
    <mergeCell ref="O26:P26"/>
    <mergeCell ref="S26:T26"/>
    <mergeCell ref="U26:V26"/>
    <mergeCell ref="O27:P27"/>
    <mergeCell ref="S27:T27"/>
    <mergeCell ref="U27:V27"/>
    <mergeCell ref="O24:P24"/>
    <mergeCell ref="S24:T24"/>
    <mergeCell ref="U24:V24"/>
    <mergeCell ref="O25:P25"/>
    <mergeCell ref="S25:T25"/>
    <mergeCell ref="U25:V25"/>
    <mergeCell ref="O22:P22"/>
    <mergeCell ref="S22:T22"/>
    <mergeCell ref="U22:V22"/>
    <mergeCell ref="O23:P23"/>
    <mergeCell ref="S23:T23"/>
    <mergeCell ref="U23:V23"/>
    <mergeCell ref="O19:P19"/>
    <mergeCell ref="S19:T19"/>
    <mergeCell ref="U19:V19"/>
    <mergeCell ref="O20:P20"/>
    <mergeCell ref="X20:Y20"/>
    <mergeCell ref="O21:P21"/>
    <mergeCell ref="O17:P17"/>
    <mergeCell ref="S17:T17"/>
    <mergeCell ref="U17:V17"/>
    <mergeCell ref="O18:P18"/>
    <mergeCell ref="S18:T18"/>
    <mergeCell ref="U18:V18"/>
    <mergeCell ref="K10:K12"/>
    <mergeCell ref="O15:P15"/>
    <mergeCell ref="S15:T15"/>
    <mergeCell ref="U15:V15"/>
    <mergeCell ref="O16:P16"/>
    <mergeCell ref="S16:T16"/>
    <mergeCell ref="U16:V16"/>
    <mergeCell ref="D13:D14"/>
    <mergeCell ref="O13:P13"/>
    <mergeCell ref="S13:T13"/>
    <mergeCell ref="U13:V13"/>
    <mergeCell ref="O14:P14"/>
    <mergeCell ref="S14:T14"/>
    <mergeCell ref="U14:V14"/>
    <mergeCell ref="R2:V2"/>
    <mergeCell ref="W2:Y2"/>
    <mergeCell ref="M3:N3"/>
    <mergeCell ref="B9:F9"/>
    <mergeCell ref="G9:H9"/>
    <mergeCell ref="I9:J9"/>
    <mergeCell ref="K9:L9"/>
    <mergeCell ref="M9:P9"/>
    <mergeCell ref="Q9:Y10"/>
    <mergeCell ref="B10:B12"/>
    <mergeCell ref="C10:C12"/>
    <mergeCell ref="D10:D12"/>
    <mergeCell ref="E10:E12"/>
    <mergeCell ref="L10:L12"/>
    <mergeCell ref="M10:M11"/>
    <mergeCell ref="N10:N12"/>
    <mergeCell ref="O10:P12"/>
    <mergeCell ref="Q11:Y11"/>
    <mergeCell ref="Q12:U12"/>
    <mergeCell ref="F10:F12"/>
    <mergeCell ref="G10:G12"/>
    <mergeCell ref="H10:H12"/>
    <mergeCell ref="I10:I12"/>
    <mergeCell ref="J10:J12"/>
    <mergeCell ref="O3:Q3"/>
    <mergeCell ref="R3:V3"/>
    <mergeCell ref="W3:Y3"/>
    <mergeCell ref="O6:Q6"/>
    <mergeCell ref="R6:S6"/>
    <mergeCell ref="U6:X6"/>
    <mergeCell ref="B7:P8"/>
    <mergeCell ref="R7:V7"/>
    <mergeCell ref="W7:X7"/>
    <mergeCell ref="Q8:Y8"/>
    <mergeCell ref="H4:L6"/>
    <mergeCell ref="M4:N4"/>
    <mergeCell ref="O4:Q4"/>
    <mergeCell ref="R4:S4"/>
    <mergeCell ref="U4:X4"/>
    <mergeCell ref="M5:N5"/>
    <mergeCell ref="O5:Q5"/>
    <mergeCell ref="R5:S5"/>
    <mergeCell ref="U5:X5"/>
    <mergeCell ref="M6:N6"/>
    <mergeCell ref="B2:G6"/>
    <mergeCell ref="H2:L3"/>
    <mergeCell ref="M2:N2"/>
    <mergeCell ref="O2:Q2"/>
  </mergeCells>
  <dataValidations count="8">
    <dataValidation type="list" allowBlank="1" showInputMessage="1" sqref="D15:D36">
      <formula1>$B$50:$B$52</formula1>
    </dataValidation>
    <dataValidation type="whole" allowBlank="1" showInputMessage="1" showErrorMessage="1" sqref="Q57:T65537 Q31 B57:M65537 N58:P65537 U4 Z2:Z38 AA2:AF4 B56 AG2:AJ22 AA6:AA31 AB6:AF22 AB29:AI31 AK2:AS65537 AA38:AI65537 AJ29:AJ65537 G43:T56 U43:Y65537 Z40:Z65537 AT1:IV1048576 B43:F46">
      <formula1>111</formula1>
      <formula2>222</formula2>
    </dataValidation>
    <dataValidation type="whole" allowBlank="1" showInputMessage="1" sqref="B47 Q37 B49:B55 X13:X19 X22:X28">
      <formula1>111</formula1>
      <formula2>222</formula2>
    </dataValidation>
    <dataValidation type="whole" allowBlank="1" showInputMessage="1" showErrorMessage="1" sqref="O38 X30:Y30 B2:G6 H4:H5 H2 U40:U42 O13 X36:Y36 V42:X42 L37:L38 F38:H38 M42 M4:N4 M37:P37 Q42:T42 Z39 B38:B39 Q7:R7 N39:P42 M39 C37:D37 Q29:W30 E13:N14 M5:M6 M2:M3 AA5 R2:R3 B7 H37:I37 K39:L42 Q32:W36 V38:Y39 K37 B13:C14 H42 R21:V21 J37:J38 Q40:T40 Q13:Q18 W13:W28 Q20 E39:G42 C39:D39 D40">
      <formula1>11111</formula1>
      <formula2>22222</formula2>
    </dataValidation>
    <dataValidation type="whole" allowBlank="1" showInputMessage="1" sqref="Q41 P38 V40:Y41 E38 E37:G37 M41 R37 B37 W7:X7 W2:Y3 O2:Q6 R5:S6 R4 T4:T6 D13:D14 U13:V19 X32:X35 Q38:U39 X21 R22:R28 R20:V20 R13:R19 U22:V28 I42:J42 B40:C41 B42 S13:T19 S22:T28">
      <formula1>11111</formula1>
      <formula2>22222</formula2>
    </dataValidation>
    <dataValidation allowBlank="1" showInputMessage="1" sqref="I15:I36 K15:K36 Y4:Y6 N15:N36 B15:C36 E15:G36"/>
    <dataValidation type="whole" allowBlank="1" showInputMessage="1" showErrorMessage="1" sqref="N10:O10 J15:J36 J10:L10 B10:H10 L15:M36">
      <formula1>11111</formula1>
      <formula2>111111</formula2>
    </dataValidation>
    <dataValidation type="whole" allowBlank="1" showInputMessage="1" sqref="H15:H36 I10:I12 M12 M10 O15:O36">
      <formula1>11111</formula1>
      <formula2>111111</formula2>
    </dataValidation>
  </dataValidations>
  <printOptions horizontalCentered="1" verticalCentered="1"/>
  <pageMargins left="0.25" right="0.25" top="0.75" bottom="0.75" header="0.3" footer="0.3"/>
  <pageSetup scale="42" orientation="landscape" r:id="rId1"/>
  <headerFooter alignWithMargins="0">
    <oddFooter>&amp;RAppendix D.18&amp;L&amp;"Calibri"&amp;11&amp;K000000&amp;"Calibri"&amp;11&amp;K000000Revised: December 2013_x000D_&amp;1#&amp;"Calibri"&amp;11&amp;K000000Classification: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6"/>
  <sheetViews>
    <sheetView zoomScale="75" zoomScaleNormal="75" zoomScalePageLayoutView="55" workbookViewId="0">
      <selection activeCell="G9" sqref="G9:H9"/>
    </sheetView>
  </sheetViews>
  <sheetFormatPr defaultRowHeight="12.5" x14ac:dyDescent="0.25"/>
  <cols>
    <col min="1" max="1" width="3.453125" customWidth="1"/>
    <col min="2" max="2" width="16.7265625" customWidth="1"/>
    <col min="3" max="3" width="6.7265625" style="16" customWidth="1"/>
    <col min="4" max="5" width="7.7265625" style="16" customWidth="1"/>
    <col min="6" max="6" width="12" style="16" customWidth="1"/>
    <col min="7" max="7" width="10.453125" customWidth="1"/>
    <col min="8" max="8" width="14.7265625" customWidth="1"/>
    <col min="9" max="9" width="10.7265625" customWidth="1"/>
    <col min="10" max="10" width="14.7265625" customWidth="1"/>
    <col min="11" max="11" width="10.453125" customWidth="1"/>
    <col min="12" max="12" width="15.81640625" customWidth="1"/>
    <col min="13" max="13" width="14.7265625" customWidth="1"/>
    <col min="14" max="14" width="18.7265625" customWidth="1"/>
    <col min="15" max="15" width="8.7265625" customWidth="1"/>
    <col min="16" max="16" width="15.54296875" customWidth="1"/>
    <col min="17" max="17" width="5.7265625" customWidth="1"/>
    <col min="18" max="20" width="10.26953125" customWidth="1"/>
    <col min="21" max="21" width="8.7265625" customWidth="1"/>
    <col min="22" max="22" width="9.26953125" customWidth="1"/>
    <col min="23" max="23" width="10.7265625" customWidth="1"/>
    <col min="24" max="24" width="14.7265625" customWidth="1"/>
    <col min="25" max="25" width="16" customWidth="1"/>
    <col min="30" max="30" width="10.7265625" customWidth="1"/>
    <col min="31" max="31" width="13.453125" customWidth="1"/>
    <col min="32" max="32" width="10.7265625" customWidth="1"/>
    <col min="33" max="33" width="15.7265625" customWidth="1"/>
    <col min="34" max="36" width="20.7265625" customWidth="1"/>
    <col min="37" max="38" width="15.7265625" customWidth="1"/>
  </cols>
  <sheetData>
    <row r="1" spans="2:31" ht="13" thickBot="1" x14ac:dyDescent="0.3"/>
    <row r="2" spans="2:31" ht="26.25" customHeight="1" thickTop="1" x14ac:dyDescent="0.25">
      <c r="B2" s="238"/>
      <c r="C2" s="239"/>
      <c r="D2" s="239"/>
      <c r="E2" s="239"/>
      <c r="F2" s="239"/>
      <c r="G2" s="240"/>
      <c r="H2" s="363" t="s">
        <v>0</v>
      </c>
      <c r="I2" s="364"/>
      <c r="J2" s="364"/>
      <c r="K2" s="364"/>
      <c r="L2" s="364"/>
      <c r="M2" s="248" t="s">
        <v>1</v>
      </c>
      <c r="N2" s="249"/>
      <c r="O2" s="250" t="s">
        <v>83</v>
      </c>
      <c r="P2" s="250"/>
      <c r="Q2" s="251"/>
      <c r="R2" s="252" t="s">
        <v>56</v>
      </c>
      <c r="S2" s="253"/>
      <c r="T2" s="253"/>
      <c r="U2" s="253"/>
      <c r="V2" s="253"/>
      <c r="W2" s="250" t="s">
        <v>47</v>
      </c>
      <c r="X2" s="250"/>
      <c r="Y2" s="254"/>
    </row>
    <row r="3" spans="2:31" ht="26.25" customHeight="1" x14ac:dyDescent="0.25">
      <c r="B3" s="241"/>
      <c r="C3" s="242"/>
      <c r="D3" s="242"/>
      <c r="E3" s="242"/>
      <c r="F3" s="242"/>
      <c r="G3" s="243"/>
      <c r="H3" s="365"/>
      <c r="I3" s="366"/>
      <c r="J3" s="366"/>
      <c r="K3" s="366"/>
      <c r="L3" s="366"/>
      <c r="M3" s="210" t="s">
        <v>3</v>
      </c>
      <c r="N3" s="211"/>
      <c r="O3" s="208"/>
      <c r="P3" s="208"/>
      <c r="Q3" s="209"/>
      <c r="R3" s="210" t="s">
        <v>4</v>
      </c>
      <c r="S3" s="211"/>
      <c r="T3" s="211"/>
      <c r="U3" s="211"/>
      <c r="V3" s="211"/>
      <c r="W3" s="212"/>
      <c r="X3" s="212"/>
      <c r="Y3" s="213"/>
    </row>
    <row r="4" spans="2:31" ht="26.25" customHeight="1" x14ac:dyDescent="0.25">
      <c r="B4" s="241"/>
      <c r="C4" s="242"/>
      <c r="D4" s="242"/>
      <c r="E4" s="242"/>
      <c r="F4" s="242"/>
      <c r="G4" s="243"/>
      <c r="H4" s="230" t="s">
        <v>5</v>
      </c>
      <c r="I4" s="231"/>
      <c r="J4" s="231"/>
      <c r="K4" s="231"/>
      <c r="L4" s="231"/>
      <c r="M4" s="232" t="s">
        <v>2</v>
      </c>
      <c r="N4" s="233"/>
      <c r="O4" s="234" t="s">
        <v>84</v>
      </c>
      <c r="P4" s="234"/>
      <c r="Q4" s="235"/>
      <c r="R4" s="232" t="s">
        <v>61</v>
      </c>
      <c r="S4" s="233"/>
      <c r="T4" s="123" t="s">
        <v>52</v>
      </c>
      <c r="U4" s="233" t="s">
        <v>76</v>
      </c>
      <c r="V4" s="233"/>
      <c r="W4" s="233"/>
      <c r="X4" s="233"/>
      <c r="Y4" s="116">
        <v>80</v>
      </c>
    </row>
    <row r="5" spans="2:31" ht="26.25" customHeight="1" x14ac:dyDescent="0.25">
      <c r="B5" s="241"/>
      <c r="C5" s="242"/>
      <c r="D5" s="242"/>
      <c r="E5" s="242"/>
      <c r="F5" s="242"/>
      <c r="G5" s="243"/>
      <c r="H5" s="230"/>
      <c r="I5" s="231"/>
      <c r="J5" s="231"/>
      <c r="K5" s="231"/>
      <c r="L5" s="231"/>
      <c r="M5" s="232" t="s">
        <v>6</v>
      </c>
      <c r="N5" s="233"/>
      <c r="O5" s="208" t="s">
        <v>46</v>
      </c>
      <c r="P5" s="208"/>
      <c r="Q5" s="209"/>
      <c r="R5" s="236" t="s">
        <v>62</v>
      </c>
      <c r="S5" s="237"/>
      <c r="T5" s="123" t="s">
        <v>48</v>
      </c>
      <c r="U5" s="233" t="s">
        <v>76</v>
      </c>
      <c r="V5" s="233"/>
      <c r="W5" s="233"/>
      <c r="X5" s="233"/>
      <c r="Y5" s="116">
        <v>90</v>
      </c>
      <c r="AA5" s="115"/>
      <c r="AB5" s="115"/>
      <c r="AC5" s="115"/>
      <c r="AD5" s="115"/>
      <c r="AE5" s="115"/>
    </row>
    <row r="6" spans="2:31" ht="26.25" customHeight="1" thickBot="1" x14ac:dyDescent="0.3">
      <c r="B6" s="241"/>
      <c r="C6" s="242"/>
      <c r="D6" s="242"/>
      <c r="E6" s="242"/>
      <c r="F6" s="242"/>
      <c r="G6" s="243"/>
      <c r="H6" s="230"/>
      <c r="I6" s="231"/>
      <c r="J6" s="231"/>
      <c r="K6" s="231"/>
      <c r="L6" s="231"/>
      <c r="M6" s="210" t="s">
        <v>8</v>
      </c>
      <c r="N6" s="211"/>
      <c r="O6" s="214">
        <v>25</v>
      </c>
      <c r="P6" s="214"/>
      <c r="Q6" s="215"/>
      <c r="R6" s="216" t="s">
        <v>63</v>
      </c>
      <c r="S6" s="217"/>
      <c r="T6" s="124" t="s">
        <v>53</v>
      </c>
      <c r="U6" s="211" t="s">
        <v>76</v>
      </c>
      <c r="V6" s="211"/>
      <c r="W6" s="211"/>
      <c r="X6" s="211"/>
      <c r="Y6" s="117">
        <v>100</v>
      </c>
    </row>
    <row r="7" spans="2:31" ht="26.25" customHeight="1" thickTop="1" thickBot="1" x14ac:dyDescent="0.3">
      <c r="B7" s="218" t="s">
        <v>9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114"/>
      <c r="R7" s="224" t="s">
        <v>7</v>
      </c>
      <c r="S7" s="225"/>
      <c r="T7" s="225"/>
      <c r="U7" s="225"/>
      <c r="V7" s="225"/>
      <c r="W7" s="226">
        <v>15000</v>
      </c>
      <c r="X7" s="226"/>
      <c r="Y7" s="113"/>
    </row>
    <row r="8" spans="2:31" ht="30" customHeight="1" thickTop="1" x14ac:dyDescent="0.35">
      <c r="B8" s="221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3"/>
      <c r="Q8" s="227" t="s">
        <v>41</v>
      </c>
      <c r="R8" s="228"/>
      <c r="S8" s="228"/>
      <c r="T8" s="228"/>
      <c r="U8" s="228"/>
      <c r="V8" s="228"/>
      <c r="W8" s="228"/>
      <c r="X8" s="228"/>
      <c r="Y8" s="229"/>
    </row>
    <row r="9" spans="2:31" ht="30" customHeight="1" x14ac:dyDescent="0.25">
      <c r="B9" s="255"/>
      <c r="C9" s="256"/>
      <c r="D9" s="256"/>
      <c r="E9" s="256"/>
      <c r="F9" s="257"/>
      <c r="G9" s="258" t="s">
        <v>58</v>
      </c>
      <c r="H9" s="259"/>
      <c r="I9" s="258" t="s">
        <v>59</v>
      </c>
      <c r="J9" s="259"/>
      <c r="K9" s="258" t="s">
        <v>60</v>
      </c>
      <c r="L9" s="259"/>
      <c r="M9" s="260"/>
      <c r="N9" s="256"/>
      <c r="O9" s="256"/>
      <c r="P9" s="261"/>
      <c r="Q9" s="262" t="s">
        <v>55</v>
      </c>
      <c r="R9" s="263"/>
      <c r="S9" s="263"/>
      <c r="T9" s="263"/>
      <c r="U9" s="263"/>
      <c r="V9" s="263"/>
      <c r="W9" s="263"/>
      <c r="X9" s="263"/>
      <c r="Y9" s="264"/>
    </row>
    <row r="10" spans="2:31" ht="30" customHeight="1" thickBot="1" x14ac:dyDescent="0.3">
      <c r="B10" s="265" t="s">
        <v>10</v>
      </c>
      <c r="C10" s="267" t="s">
        <v>68</v>
      </c>
      <c r="D10" s="267" t="s">
        <v>11</v>
      </c>
      <c r="E10" s="267" t="s">
        <v>12</v>
      </c>
      <c r="F10" s="269" t="s">
        <v>13</v>
      </c>
      <c r="G10" s="282" t="s">
        <v>69</v>
      </c>
      <c r="H10" s="269" t="s">
        <v>70</v>
      </c>
      <c r="I10" s="282" t="s">
        <v>80</v>
      </c>
      <c r="J10" s="269" t="s">
        <v>14</v>
      </c>
      <c r="K10" s="282" t="s">
        <v>71</v>
      </c>
      <c r="L10" s="269" t="s">
        <v>72</v>
      </c>
      <c r="M10" s="271" t="s">
        <v>82</v>
      </c>
      <c r="N10" s="267" t="s">
        <v>15</v>
      </c>
      <c r="O10" s="273" t="s">
        <v>16</v>
      </c>
      <c r="P10" s="274"/>
      <c r="Q10" s="262"/>
      <c r="R10" s="263"/>
      <c r="S10" s="263"/>
      <c r="T10" s="263"/>
      <c r="U10" s="263"/>
      <c r="V10" s="263"/>
      <c r="W10" s="263"/>
      <c r="X10" s="263"/>
      <c r="Y10" s="264"/>
    </row>
    <row r="11" spans="2:31" ht="30" customHeight="1" x14ac:dyDescent="0.25">
      <c r="B11" s="266"/>
      <c r="C11" s="268"/>
      <c r="D11" s="268"/>
      <c r="E11" s="268"/>
      <c r="F11" s="270"/>
      <c r="G11" s="283"/>
      <c r="H11" s="270"/>
      <c r="I11" s="283"/>
      <c r="J11" s="270"/>
      <c r="K11" s="283"/>
      <c r="L11" s="270"/>
      <c r="M11" s="272"/>
      <c r="N11" s="268"/>
      <c r="O11" s="275"/>
      <c r="P11" s="276"/>
      <c r="Q11" s="277" t="s">
        <v>106</v>
      </c>
      <c r="R11" s="278"/>
      <c r="S11" s="278"/>
      <c r="T11" s="278"/>
      <c r="U11" s="278"/>
      <c r="V11" s="278"/>
      <c r="W11" s="278"/>
      <c r="X11" s="278"/>
      <c r="Y11" s="279"/>
    </row>
    <row r="12" spans="2:31" ht="30" customHeight="1" x14ac:dyDescent="0.25">
      <c r="B12" s="266"/>
      <c r="C12" s="268"/>
      <c r="D12" s="268"/>
      <c r="E12" s="268"/>
      <c r="F12" s="270"/>
      <c r="G12" s="283"/>
      <c r="H12" s="270"/>
      <c r="I12" s="283"/>
      <c r="J12" s="270"/>
      <c r="K12" s="283"/>
      <c r="L12" s="270"/>
      <c r="M12" s="118" t="s">
        <v>81</v>
      </c>
      <c r="N12" s="268"/>
      <c r="O12" s="275"/>
      <c r="P12" s="276"/>
      <c r="Q12" s="280" t="s">
        <v>94</v>
      </c>
      <c r="R12" s="281"/>
      <c r="S12" s="281"/>
      <c r="T12" s="281"/>
      <c r="U12" s="281"/>
      <c r="V12" s="130"/>
      <c r="W12" s="130"/>
      <c r="X12" s="130"/>
      <c r="Y12" s="131"/>
    </row>
    <row r="13" spans="2:31" ht="30" customHeight="1" x14ac:dyDescent="0.35">
      <c r="B13" s="21"/>
      <c r="C13" s="22"/>
      <c r="D13" s="268" t="s">
        <v>85</v>
      </c>
      <c r="E13" s="22"/>
      <c r="F13" s="23"/>
      <c r="G13" s="24"/>
      <c r="H13" s="38" t="s">
        <v>17</v>
      </c>
      <c r="I13" s="25"/>
      <c r="J13" s="38" t="s">
        <v>18</v>
      </c>
      <c r="K13" s="25"/>
      <c r="L13" s="38" t="s">
        <v>19</v>
      </c>
      <c r="M13" s="39" t="s">
        <v>20</v>
      </c>
      <c r="N13" s="26"/>
      <c r="O13" s="291" t="s">
        <v>21</v>
      </c>
      <c r="P13" s="292"/>
      <c r="Q13" s="135"/>
      <c r="R13" s="145" t="s">
        <v>91</v>
      </c>
      <c r="S13" s="286" t="s">
        <v>96</v>
      </c>
      <c r="T13" s="286"/>
      <c r="U13" s="287">
        <v>1000</v>
      </c>
      <c r="V13" s="287"/>
      <c r="W13" s="136"/>
      <c r="X13" s="143" t="s">
        <v>97</v>
      </c>
      <c r="Y13" s="144">
        <v>1000</v>
      </c>
    </row>
    <row r="14" spans="2:31" ht="30" customHeight="1" thickBot="1" x14ac:dyDescent="0.4">
      <c r="B14" s="1"/>
      <c r="C14" s="2"/>
      <c r="D14" s="290"/>
      <c r="E14" s="2"/>
      <c r="F14" s="20"/>
      <c r="G14" s="40" t="s">
        <v>22</v>
      </c>
      <c r="H14" s="41"/>
      <c r="I14" s="42" t="s">
        <v>23</v>
      </c>
      <c r="J14" s="43"/>
      <c r="K14" s="40" t="s">
        <v>24</v>
      </c>
      <c r="L14" s="44"/>
      <c r="M14" s="45" t="s">
        <v>25</v>
      </c>
      <c r="N14" s="46" t="s">
        <v>26</v>
      </c>
      <c r="O14" s="293"/>
      <c r="P14" s="294"/>
      <c r="Q14" s="29"/>
      <c r="R14" s="145" t="s">
        <v>92</v>
      </c>
      <c r="S14" s="286" t="s">
        <v>96</v>
      </c>
      <c r="T14" s="286"/>
      <c r="U14" s="287">
        <v>1000</v>
      </c>
      <c r="V14" s="287"/>
      <c r="W14" s="136"/>
      <c r="X14" s="143" t="s">
        <v>97</v>
      </c>
      <c r="Y14" s="144">
        <v>1000</v>
      </c>
    </row>
    <row r="15" spans="2:31" ht="30" customHeight="1" x14ac:dyDescent="0.35">
      <c r="B15" s="47">
        <v>41045</v>
      </c>
      <c r="C15" s="48">
        <v>1</v>
      </c>
      <c r="D15" s="48" t="s">
        <v>49</v>
      </c>
      <c r="E15" s="49" t="s">
        <v>52</v>
      </c>
      <c r="F15" s="50">
        <v>50</v>
      </c>
      <c r="G15" s="51">
        <v>0</v>
      </c>
      <c r="H15" s="52">
        <f t="shared" ref="H15:H36" si="0">IF(N15="","",G15*N15)</f>
        <v>0</v>
      </c>
      <c r="I15" s="53">
        <v>0.2</v>
      </c>
      <c r="J15" s="54">
        <f t="shared" ref="J15:J36" si="1">IF(N15="","",IF(D15="QC",0,I15*N15))</f>
        <v>200</v>
      </c>
      <c r="K15" s="51">
        <v>0</v>
      </c>
      <c r="L15" s="54">
        <f>IF(N15="","",IF(D15="QC",0,K15*N15))</f>
        <v>0</v>
      </c>
      <c r="M15" s="55">
        <f t="shared" ref="M15:M36" si="2">IF(N15="","",G15+I15+K15)</f>
        <v>0.2</v>
      </c>
      <c r="N15" s="56">
        <v>1000</v>
      </c>
      <c r="O15" s="284">
        <f>IF(N15="","",M15*N15)</f>
        <v>200</v>
      </c>
      <c r="P15" s="285"/>
      <c r="Q15" s="29"/>
      <c r="R15" s="145" t="s">
        <v>93</v>
      </c>
      <c r="S15" s="286" t="s">
        <v>96</v>
      </c>
      <c r="T15" s="286"/>
      <c r="U15" s="287">
        <v>1000</v>
      </c>
      <c r="V15" s="287"/>
      <c r="W15" s="136"/>
      <c r="X15" s="143" t="s">
        <v>97</v>
      </c>
      <c r="Y15" s="144">
        <v>1000</v>
      </c>
    </row>
    <row r="16" spans="2:31" ht="30" customHeight="1" x14ac:dyDescent="0.35">
      <c r="B16" s="151">
        <v>41051</v>
      </c>
      <c r="C16" s="152">
        <f t="shared" ref="C16:C36" si="3">C15+1</f>
        <v>2</v>
      </c>
      <c r="D16" s="152" t="s">
        <v>49</v>
      </c>
      <c r="E16" s="153" t="s">
        <v>52</v>
      </c>
      <c r="F16" s="154">
        <v>50</v>
      </c>
      <c r="G16" s="155">
        <v>-1.6</v>
      </c>
      <c r="H16" s="156">
        <f t="shared" si="0"/>
        <v>-1760</v>
      </c>
      <c r="I16" s="157">
        <v>-0.248</v>
      </c>
      <c r="J16" s="156">
        <f t="shared" si="1"/>
        <v>-272.8</v>
      </c>
      <c r="K16" s="155">
        <v>-0.9</v>
      </c>
      <c r="L16" s="156">
        <f>IF(N16="","",IF(D16="QC",0,K16*N16))</f>
        <v>-990</v>
      </c>
      <c r="M16" s="158">
        <f t="shared" si="2"/>
        <v>-2.7480000000000002</v>
      </c>
      <c r="N16" s="159">
        <v>1100</v>
      </c>
      <c r="O16" s="367">
        <f>IF(N16="","",M16*N16)</f>
        <v>-3022.8</v>
      </c>
      <c r="P16" s="368"/>
      <c r="Q16" s="29"/>
      <c r="R16" s="145" t="s">
        <v>99</v>
      </c>
      <c r="S16" s="286" t="s">
        <v>96</v>
      </c>
      <c r="T16" s="286"/>
      <c r="U16" s="287">
        <v>1000</v>
      </c>
      <c r="V16" s="287"/>
      <c r="W16" s="136"/>
      <c r="X16" s="143" t="s">
        <v>97</v>
      </c>
      <c r="Y16" s="144">
        <v>1000</v>
      </c>
    </row>
    <row r="17" spans="2:25" ht="30" customHeight="1" x14ac:dyDescent="0.35">
      <c r="B17" s="47">
        <v>41052</v>
      </c>
      <c r="C17" s="66">
        <f t="shared" si="3"/>
        <v>3</v>
      </c>
      <c r="D17" s="66" t="s">
        <v>49</v>
      </c>
      <c r="E17" s="49" t="s">
        <v>52</v>
      </c>
      <c r="F17" s="67">
        <v>50</v>
      </c>
      <c r="G17" s="68">
        <v>0.1</v>
      </c>
      <c r="H17" s="69">
        <f t="shared" si="0"/>
        <v>120</v>
      </c>
      <c r="I17" s="70">
        <v>0.2</v>
      </c>
      <c r="J17" s="69">
        <f t="shared" si="1"/>
        <v>240</v>
      </c>
      <c r="K17" s="68">
        <v>0</v>
      </c>
      <c r="L17" s="69">
        <f>IF(N17="","",IF(D17="QC",0,K17*N17))</f>
        <v>0</v>
      </c>
      <c r="M17" s="71">
        <f t="shared" si="2"/>
        <v>0.30000000000000004</v>
      </c>
      <c r="N17" s="72">
        <v>1200</v>
      </c>
      <c r="O17" s="301">
        <f>IF(N17="","",M17*N17)</f>
        <v>360.00000000000006</v>
      </c>
      <c r="P17" s="302"/>
      <c r="Q17" s="29"/>
      <c r="R17" s="145" t="s">
        <v>100</v>
      </c>
      <c r="S17" s="286" t="s">
        <v>96</v>
      </c>
      <c r="T17" s="286"/>
      <c r="U17" s="287">
        <v>1000</v>
      </c>
      <c r="V17" s="287"/>
      <c r="W17" s="137"/>
      <c r="X17" s="143" t="s">
        <v>97</v>
      </c>
      <c r="Y17" s="144">
        <v>1000</v>
      </c>
    </row>
    <row r="18" spans="2:25" ht="30" customHeight="1" x14ac:dyDescent="0.35">
      <c r="B18" s="151">
        <f t="shared" ref="B18:B29" si="4">B17+1</f>
        <v>41053</v>
      </c>
      <c r="C18" s="152">
        <f t="shared" si="3"/>
        <v>4</v>
      </c>
      <c r="D18" s="152" t="s">
        <v>49</v>
      </c>
      <c r="E18" s="153" t="s">
        <v>52</v>
      </c>
      <c r="F18" s="154">
        <v>50</v>
      </c>
      <c r="G18" s="155">
        <v>0.2</v>
      </c>
      <c r="H18" s="156">
        <f t="shared" si="0"/>
        <v>260</v>
      </c>
      <c r="I18" s="157">
        <v>-0.16</v>
      </c>
      <c r="J18" s="156">
        <f t="shared" si="1"/>
        <v>-208</v>
      </c>
      <c r="K18" s="155">
        <v>-1.8</v>
      </c>
      <c r="L18" s="156">
        <f>IF(N18="","",IF(D18="QC",0,K18*N18))</f>
        <v>-2340</v>
      </c>
      <c r="M18" s="158">
        <f t="shared" si="2"/>
        <v>-1.76</v>
      </c>
      <c r="N18" s="159">
        <v>1300</v>
      </c>
      <c r="O18" s="367">
        <f>IF(N18="","",M18*N18)</f>
        <v>-2288</v>
      </c>
      <c r="P18" s="368"/>
      <c r="Q18" s="29"/>
      <c r="R18" s="145" t="s">
        <v>101</v>
      </c>
      <c r="S18" s="286" t="s">
        <v>96</v>
      </c>
      <c r="T18" s="286"/>
      <c r="U18" s="287">
        <v>1000</v>
      </c>
      <c r="V18" s="287"/>
      <c r="W18" s="137"/>
      <c r="X18" s="143" t="s">
        <v>97</v>
      </c>
      <c r="Y18" s="144">
        <v>1000</v>
      </c>
    </row>
    <row r="19" spans="2:25" ht="30" customHeight="1" thickBot="1" x14ac:dyDescent="0.4">
      <c r="B19" s="73">
        <f t="shared" si="4"/>
        <v>41054</v>
      </c>
      <c r="C19" s="74">
        <f t="shared" si="3"/>
        <v>5</v>
      </c>
      <c r="D19" s="74" t="s">
        <v>54</v>
      </c>
      <c r="E19" s="75" t="s">
        <v>52</v>
      </c>
      <c r="F19" s="76">
        <v>50</v>
      </c>
      <c r="G19" s="77">
        <v>0.3</v>
      </c>
      <c r="H19" s="78">
        <f t="shared" si="0"/>
        <v>420</v>
      </c>
      <c r="I19" s="79">
        <v>0</v>
      </c>
      <c r="J19" s="78">
        <f t="shared" si="1"/>
        <v>0</v>
      </c>
      <c r="K19" s="77">
        <v>0</v>
      </c>
      <c r="L19" s="69">
        <f>IF(N19="","",IF(D19="QC",0,K19*N19))</f>
        <v>0</v>
      </c>
      <c r="M19" s="80">
        <f t="shared" si="2"/>
        <v>0.3</v>
      </c>
      <c r="N19" s="81">
        <v>1400</v>
      </c>
      <c r="O19" s="295">
        <f t="shared" ref="O19" si="5">IF(N19="","",M19*N19)</f>
        <v>420</v>
      </c>
      <c r="P19" s="296"/>
      <c r="R19" s="145" t="s">
        <v>103</v>
      </c>
      <c r="S19" s="286" t="s">
        <v>96</v>
      </c>
      <c r="T19" s="286"/>
      <c r="U19" s="287">
        <v>1000</v>
      </c>
      <c r="V19" s="287"/>
      <c r="W19" s="137"/>
      <c r="X19" s="143" t="s">
        <v>97</v>
      </c>
      <c r="Y19" s="144">
        <v>1000</v>
      </c>
    </row>
    <row r="20" spans="2:25" ht="30" customHeight="1" thickTop="1" x14ac:dyDescent="0.4">
      <c r="B20" s="160">
        <f t="shared" si="4"/>
        <v>41055</v>
      </c>
      <c r="C20" s="161">
        <f t="shared" si="3"/>
        <v>6</v>
      </c>
      <c r="D20" s="161" t="s">
        <v>49</v>
      </c>
      <c r="E20" s="162" t="s">
        <v>48</v>
      </c>
      <c r="F20" s="163">
        <v>60</v>
      </c>
      <c r="G20" s="164">
        <v>0.4</v>
      </c>
      <c r="H20" s="165">
        <f t="shared" si="0"/>
        <v>600</v>
      </c>
      <c r="I20" s="166">
        <v>0.2</v>
      </c>
      <c r="J20" s="165">
        <f t="shared" si="1"/>
        <v>300</v>
      </c>
      <c r="K20" s="164">
        <v>0</v>
      </c>
      <c r="L20" s="165">
        <f>IF(N20="","",IF(D19="QC",0,K20*N20))</f>
        <v>0</v>
      </c>
      <c r="M20" s="167">
        <f t="shared" si="2"/>
        <v>0.60000000000000009</v>
      </c>
      <c r="N20" s="168">
        <v>1500</v>
      </c>
      <c r="O20" s="377">
        <f t="shared" ref="O20:O36" si="6">IF(N20="","",M20*N20)</f>
        <v>900.00000000000011</v>
      </c>
      <c r="P20" s="378"/>
      <c r="Q20" s="27" t="s">
        <v>27</v>
      </c>
      <c r="R20" s="141" t="s">
        <v>95</v>
      </c>
      <c r="S20" s="141"/>
      <c r="T20" s="141"/>
      <c r="U20" s="141"/>
      <c r="V20" s="141"/>
      <c r="W20" s="142"/>
      <c r="X20" s="299">
        <f>IF(U13="","",SUM(U13:V19,Y13:Y19))</f>
        <v>14000</v>
      </c>
      <c r="Y20" s="300"/>
    </row>
    <row r="21" spans="2:25" ht="30" customHeight="1" x14ac:dyDescent="0.35">
      <c r="B21" s="47">
        <f t="shared" si="4"/>
        <v>41056</v>
      </c>
      <c r="C21" s="66">
        <f t="shared" si="3"/>
        <v>7</v>
      </c>
      <c r="D21" s="66" t="s">
        <v>49</v>
      </c>
      <c r="E21" s="49" t="s">
        <v>48</v>
      </c>
      <c r="F21" s="67">
        <v>60</v>
      </c>
      <c r="G21" s="68">
        <v>0.5</v>
      </c>
      <c r="H21" s="69">
        <f t="shared" si="0"/>
        <v>800</v>
      </c>
      <c r="I21" s="70">
        <v>0.2</v>
      </c>
      <c r="J21" s="69">
        <f t="shared" si="1"/>
        <v>320</v>
      </c>
      <c r="K21" s="68">
        <v>0</v>
      </c>
      <c r="L21" s="69">
        <f t="shared" ref="L21:L29" si="7">IF(N21="","",IF(D21="QC",0,K21*N21))</f>
        <v>0</v>
      </c>
      <c r="M21" s="71">
        <f t="shared" si="2"/>
        <v>0.7</v>
      </c>
      <c r="N21" s="72">
        <v>1600</v>
      </c>
      <c r="O21" s="301">
        <f t="shared" si="6"/>
        <v>1120</v>
      </c>
      <c r="P21" s="302"/>
      <c r="Q21" s="147" t="s">
        <v>104</v>
      </c>
      <c r="R21" s="140"/>
      <c r="S21" s="140"/>
      <c r="T21" s="140"/>
      <c r="U21" s="140"/>
      <c r="V21" s="140"/>
      <c r="W21" s="136"/>
      <c r="X21" s="138"/>
      <c r="Y21" s="139"/>
    </row>
    <row r="22" spans="2:25" ht="30" customHeight="1" x14ac:dyDescent="0.35">
      <c r="B22" s="151">
        <f t="shared" si="4"/>
        <v>41057</v>
      </c>
      <c r="C22" s="152">
        <f t="shared" si="3"/>
        <v>8</v>
      </c>
      <c r="D22" s="152" t="s">
        <v>54</v>
      </c>
      <c r="E22" s="153" t="s">
        <v>48</v>
      </c>
      <c r="F22" s="154">
        <v>60</v>
      </c>
      <c r="G22" s="155">
        <v>0.6</v>
      </c>
      <c r="H22" s="156">
        <f t="shared" si="0"/>
        <v>1020</v>
      </c>
      <c r="I22" s="157">
        <v>0</v>
      </c>
      <c r="J22" s="156">
        <f t="shared" si="1"/>
        <v>0</v>
      </c>
      <c r="K22" s="155">
        <v>0</v>
      </c>
      <c r="L22" s="156">
        <f t="shared" si="7"/>
        <v>0</v>
      </c>
      <c r="M22" s="158">
        <f t="shared" si="2"/>
        <v>0.6</v>
      </c>
      <c r="N22" s="159">
        <v>1700</v>
      </c>
      <c r="O22" s="367">
        <f t="shared" si="6"/>
        <v>1020</v>
      </c>
      <c r="P22" s="368"/>
      <c r="Q22" s="135"/>
      <c r="R22" s="145" t="s">
        <v>91</v>
      </c>
      <c r="S22" s="286" t="s">
        <v>96</v>
      </c>
      <c r="T22" s="286"/>
      <c r="U22" s="287">
        <v>-2000</v>
      </c>
      <c r="V22" s="287"/>
      <c r="W22" s="136"/>
      <c r="X22" s="143" t="s">
        <v>97</v>
      </c>
      <c r="Y22" s="144">
        <v>-1000</v>
      </c>
    </row>
    <row r="23" spans="2:25" ht="30" customHeight="1" x14ac:dyDescent="0.35">
      <c r="B23" s="47">
        <f t="shared" si="4"/>
        <v>41058</v>
      </c>
      <c r="C23" s="66">
        <f t="shared" si="3"/>
        <v>9</v>
      </c>
      <c r="D23" s="66" t="s">
        <v>54</v>
      </c>
      <c r="E23" s="49" t="s">
        <v>48</v>
      </c>
      <c r="F23" s="67">
        <v>60</v>
      </c>
      <c r="G23" s="68">
        <v>0.7</v>
      </c>
      <c r="H23" s="69">
        <f t="shared" si="0"/>
        <v>1260</v>
      </c>
      <c r="I23" s="70">
        <v>0</v>
      </c>
      <c r="J23" s="69">
        <f t="shared" si="1"/>
        <v>0</v>
      </c>
      <c r="K23" s="68">
        <v>0</v>
      </c>
      <c r="L23" s="69">
        <f t="shared" si="7"/>
        <v>0</v>
      </c>
      <c r="M23" s="71">
        <f t="shared" si="2"/>
        <v>0.7</v>
      </c>
      <c r="N23" s="72">
        <v>1800</v>
      </c>
      <c r="O23" s="301">
        <f t="shared" si="6"/>
        <v>1260</v>
      </c>
      <c r="P23" s="302"/>
      <c r="R23" s="145" t="s">
        <v>92</v>
      </c>
      <c r="S23" s="286" t="s">
        <v>96</v>
      </c>
      <c r="T23" s="286"/>
      <c r="U23" s="287">
        <v>-1000</v>
      </c>
      <c r="V23" s="287"/>
      <c r="W23" s="136"/>
      <c r="X23" s="143" t="s">
        <v>97</v>
      </c>
      <c r="Y23" s="144">
        <v>-1000</v>
      </c>
    </row>
    <row r="24" spans="2:25" ht="30" customHeight="1" thickBot="1" x14ac:dyDescent="0.4">
      <c r="B24" s="169">
        <f t="shared" si="4"/>
        <v>41059</v>
      </c>
      <c r="C24" s="170">
        <f t="shared" si="3"/>
        <v>10</v>
      </c>
      <c r="D24" s="170" t="s">
        <v>49</v>
      </c>
      <c r="E24" s="171" t="s">
        <v>48</v>
      </c>
      <c r="F24" s="172">
        <v>60</v>
      </c>
      <c r="G24" s="173">
        <v>0.8</v>
      </c>
      <c r="H24" s="174">
        <f t="shared" si="0"/>
        <v>1520</v>
      </c>
      <c r="I24" s="175">
        <v>0.2</v>
      </c>
      <c r="J24" s="174">
        <f t="shared" si="1"/>
        <v>380</v>
      </c>
      <c r="K24" s="173">
        <v>0</v>
      </c>
      <c r="L24" s="174">
        <f t="shared" si="7"/>
        <v>0</v>
      </c>
      <c r="M24" s="176">
        <f t="shared" si="2"/>
        <v>1</v>
      </c>
      <c r="N24" s="177">
        <v>1900</v>
      </c>
      <c r="O24" s="369">
        <f t="shared" si="6"/>
        <v>1900</v>
      </c>
      <c r="P24" s="370"/>
      <c r="Q24" s="129"/>
      <c r="R24" s="145" t="s">
        <v>93</v>
      </c>
      <c r="S24" s="286" t="s">
        <v>96</v>
      </c>
      <c r="T24" s="286"/>
      <c r="U24" s="287">
        <v>-1000</v>
      </c>
      <c r="V24" s="287"/>
      <c r="W24" s="136"/>
      <c r="X24" s="143" t="s">
        <v>97</v>
      </c>
      <c r="Y24" s="144">
        <v>-1000</v>
      </c>
    </row>
    <row r="25" spans="2:25" ht="30" customHeight="1" thickTop="1" x14ac:dyDescent="0.35">
      <c r="B25" s="100">
        <f t="shared" si="4"/>
        <v>41060</v>
      </c>
      <c r="C25" s="101">
        <f t="shared" si="3"/>
        <v>11</v>
      </c>
      <c r="D25" s="101" t="s">
        <v>49</v>
      </c>
      <c r="E25" s="102" t="s">
        <v>53</v>
      </c>
      <c r="F25" s="103">
        <v>70</v>
      </c>
      <c r="G25" s="104">
        <v>-0.1</v>
      </c>
      <c r="H25" s="105">
        <f t="shared" si="0"/>
        <v>-200</v>
      </c>
      <c r="I25" s="106">
        <v>-0.6</v>
      </c>
      <c r="J25" s="105">
        <f t="shared" si="1"/>
        <v>-1200</v>
      </c>
      <c r="K25" s="104">
        <v>0</v>
      </c>
      <c r="L25" s="54">
        <f t="shared" si="7"/>
        <v>0</v>
      </c>
      <c r="M25" s="107">
        <f t="shared" si="2"/>
        <v>-0.7</v>
      </c>
      <c r="N25" s="108">
        <v>2000</v>
      </c>
      <c r="O25" s="305">
        <f t="shared" si="6"/>
        <v>-1400</v>
      </c>
      <c r="P25" s="306"/>
      <c r="R25" s="145" t="s">
        <v>99</v>
      </c>
      <c r="S25" s="286" t="s">
        <v>96</v>
      </c>
      <c r="T25" s="286"/>
      <c r="U25" s="287">
        <v>-1000</v>
      </c>
      <c r="V25" s="287"/>
      <c r="W25" s="136"/>
      <c r="X25" s="143" t="s">
        <v>97</v>
      </c>
      <c r="Y25" s="144">
        <v>-1000</v>
      </c>
    </row>
    <row r="26" spans="2:25" ht="30" customHeight="1" x14ac:dyDescent="0.35">
      <c r="B26" s="151">
        <f t="shared" si="4"/>
        <v>41061</v>
      </c>
      <c r="C26" s="152">
        <f t="shared" si="3"/>
        <v>12</v>
      </c>
      <c r="D26" s="152" t="s">
        <v>49</v>
      </c>
      <c r="E26" s="153" t="s">
        <v>53</v>
      </c>
      <c r="F26" s="154">
        <v>70</v>
      </c>
      <c r="G26" s="155">
        <v>-0.2</v>
      </c>
      <c r="H26" s="156">
        <f t="shared" si="0"/>
        <v>-200</v>
      </c>
      <c r="I26" s="157">
        <v>-0.8</v>
      </c>
      <c r="J26" s="156">
        <f t="shared" si="1"/>
        <v>-800</v>
      </c>
      <c r="K26" s="155">
        <v>0</v>
      </c>
      <c r="L26" s="156">
        <f t="shared" si="7"/>
        <v>0</v>
      </c>
      <c r="M26" s="158">
        <f t="shared" si="2"/>
        <v>-1</v>
      </c>
      <c r="N26" s="159">
        <v>1000</v>
      </c>
      <c r="O26" s="367">
        <f t="shared" si="6"/>
        <v>-1000</v>
      </c>
      <c r="P26" s="368"/>
      <c r="R26" s="145" t="s">
        <v>100</v>
      </c>
      <c r="S26" s="286" t="s">
        <v>96</v>
      </c>
      <c r="T26" s="286"/>
      <c r="U26" s="287">
        <v>-1000</v>
      </c>
      <c r="V26" s="287"/>
      <c r="W26" s="137"/>
      <c r="X26" s="143" t="s">
        <v>97</v>
      </c>
      <c r="Y26" s="144">
        <v>-1000</v>
      </c>
    </row>
    <row r="27" spans="2:25" ht="30" customHeight="1" x14ac:dyDescent="0.35">
      <c r="B27" s="47">
        <f t="shared" si="4"/>
        <v>41062</v>
      </c>
      <c r="C27" s="66">
        <f t="shared" si="3"/>
        <v>13</v>
      </c>
      <c r="D27" s="66" t="s">
        <v>54</v>
      </c>
      <c r="E27" s="49" t="s">
        <v>53</v>
      </c>
      <c r="F27" s="67">
        <v>70</v>
      </c>
      <c r="G27" s="68">
        <v>-0.3</v>
      </c>
      <c r="H27" s="69">
        <f t="shared" si="0"/>
        <v>-600</v>
      </c>
      <c r="I27" s="70">
        <v>0</v>
      </c>
      <c r="J27" s="69">
        <f t="shared" si="1"/>
        <v>0</v>
      </c>
      <c r="K27" s="68">
        <v>0</v>
      </c>
      <c r="L27" s="69">
        <f t="shared" si="7"/>
        <v>0</v>
      </c>
      <c r="M27" s="71">
        <f t="shared" si="2"/>
        <v>-0.3</v>
      </c>
      <c r="N27" s="72">
        <v>2000</v>
      </c>
      <c r="O27" s="301">
        <f t="shared" si="6"/>
        <v>-600</v>
      </c>
      <c r="P27" s="302"/>
      <c r="R27" s="145" t="s">
        <v>101</v>
      </c>
      <c r="S27" s="286" t="s">
        <v>96</v>
      </c>
      <c r="T27" s="286"/>
      <c r="U27" s="287">
        <v>-1000</v>
      </c>
      <c r="V27" s="287"/>
      <c r="W27" s="137"/>
      <c r="X27" s="143" t="s">
        <v>97</v>
      </c>
      <c r="Y27" s="144">
        <v>-1000</v>
      </c>
    </row>
    <row r="28" spans="2:25" ht="30" customHeight="1" x14ac:dyDescent="0.35">
      <c r="B28" s="151">
        <f t="shared" si="4"/>
        <v>41063</v>
      </c>
      <c r="C28" s="152">
        <f t="shared" si="3"/>
        <v>14</v>
      </c>
      <c r="D28" s="152" t="s">
        <v>54</v>
      </c>
      <c r="E28" s="153" t="s">
        <v>53</v>
      </c>
      <c r="F28" s="154">
        <v>70</v>
      </c>
      <c r="G28" s="155">
        <v>0.9</v>
      </c>
      <c r="H28" s="156">
        <f t="shared" si="0"/>
        <v>900</v>
      </c>
      <c r="I28" s="157">
        <v>0</v>
      </c>
      <c r="J28" s="156">
        <f t="shared" si="1"/>
        <v>0</v>
      </c>
      <c r="K28" s="155">
        <v>0</v>
      </c>
      <c r="L28" s="156">
        <f t="shared" si="7"/>
        <v>0</v>
      </c>
      <c r="M28" s="158">
        <f t="shared" si="2"/>
        <v>0.9</v>
      </c>
      <c r="N28" s="159">
        <v>1000</v>
      </c>
      <c r="O28" s="367">
        <f t="shared" si="6"/>
        <v>900</v>
      </c>
      <c r="P28" s="368"/>
      <c r="R28" s="145" t="s">
        <v>103</v>
      </c>
      <c r="S28" s="286" t="s">
        <v>96</v>
      </c>
      <c r="T28" s="286"/>
      <c r="U28" s="287">
        <v>-1000</v>
      </c>
      <c r="V28" s="287"/>
      <c r="W28" s="137"/>
      <c r="X28" s="143" t="s">
        <v>97</v>
      </c>
      <c r="Y28" s="144">
        <v>-1000</v>
      </c>
    </row>
    <row r="29" spans="2:25" ht="30" customHeight="1" thickBot="1" x14ac:dyDescent="0.45">
      <c r="B29" s="73">
        <f t="shared" si="4"/>
        <v>41064</v>
      </c>
      <c r="C29" s="74">
        <f t="shared" si="3"/>
        <v>15</v>
      </c>
      <c r="D29" s="74" t="s">
        <v>49</v>
      </c>
      <c r="E29" s="75" t="s">
        <v>53</v>
      </c>
      <c r="F29" s="76">
        <v>70</v>
      </c>
      <c r="G29" s="77">
        <v>1</v>
      </c>
      <c r="H29" s="78">
        <f t="shared" si="0"/>
        <v>2000</v>
      </c>
      <c r="I29" s="79">
        <v>0.2</v>
      </c>
      <c r="J29" s="78">
        <f t="shared" si="1"/>
        <v>400</v>
      </c>
      <c r="K29" s="77">
        <v>0</v>
      </c>
      <c r="L29" s="69">
        <f t="shared" si="7"/>
        <v>0</v>
      </c>
      <c r="M29" s="80">
        <f t="shared" si="2"/>
        <v>1.2</v>
      </c>
      <c r="N29" s="81">
        <v>2000</v>
      </c>
      <c r="O29" s="295">
        <f t="shared" si="6"/>
        <v>2400</v>
      </c>
      <c r="P29" s="296"/>
      <c r="Q29" s="29" t="s">
        <v>29</v>
      </c>
      <c r="R29" s="307" t="s">
        <v>98</v>
      </c>
      <c r="S29" s="307"/>
      <c r="T29" s="307"/>
      <c r="U29" s="307"/>
      <c r="V29" s="307"/>
      <c r="W29" s="136"/>
      <c r="X29" s="299">
        <f>IF(U22="","",SUM(U22:V28,Y22:Y28))</f>
        <v>-15000</v>
      </c>
      <c r="Y29" s="300"/>
    </row>
    <row r="30" spans="2:25" ht="30" customHeight="1" thickTop="1" thickBot="1" x14ac:dyDescent="0.45">
      <c r="B30" s="160" t="str">
        <f>IF('[1]PENBON CAL(1-22)'!B22=" "," ",'[1]PENBON CAL(1-22)'!B22)</f>
        <v xml:space="preserve"> </v>
      </c>
      <c r="C30" s="161">
        <f t="shared" si="3"/>
        <v>16</v>
      </c>
      <c r="D30" s="161"/>
      <c r="E30" s="162"/>
      <c r="F30" s="163"/>
      <c r="G30" s="164"/>
      <c r="H30" s="165" t="str">
        <f t="shared" si="0"/>
        <v/>
      </c>
      <c r="I30" s="166"/>
      <c r="J30" s="165" t="str">
        <f t="shared" si="1"/>
        <v/>
      </c>
      <c r="K30" s="164"/>
      <c r="L30" s="165" t="str">
        <f>IF(N30="","",IF(D29="QC",0,K30*N30))</f>
        <v/>
      </c>
      <c r="M30" s="167" t="str">
        <f t="shared" si="2"/>
        <v/>
      </c>
      <c r="N30" s="168"/>
      <c r="O30" s="377" t="str">
        <f t="shared" si="6"/>
        <v/>
      </c>
      <c r="P30" s="378"/>
      <c r="Q30" s="134" t="s">
        <v>30</v>
      </c>
      <c r="R30" s="316" t="s">
        <v>90</v>
      </c>
      <c r="S30" s="317"/>
      <c r="T30" s="317"/>
      <c r="U30" s="317"/>
      <c r="V30" s="317"/>
      <c r="W30" s="33" t="s">
        <v>31</v>
      </c>
      <c r="X30" s="318">
        <f>IF(X20="","",X20+X29)</f>
        <v>-1000</v>
      </c>
      <c r="Y30" s="319"/>
    </row>
    <row r="31" spans="2:25" ht="30" customHeight="1" thickTop="1" x14ac:dyDescent="0.25">
      <c r="B31" s="47" t="str">
        <f>IF('[1]PENBON CAL(1-22)'!B23=" "," ",'[1]PENBON CAL(1-22)'!B23)</f>
        <v xml:space="preserve"> </v>
      </c>
      <c r="C31" s="66">
        <f t="shared" si="3"/>
        <v>17</v>
      </c>
      <c r="D31" s="66"/>
      <c r="E31" s="49"/>
      <c r="F31" s="67"/>
      <c r="G31" s="68"/>
      <c r="H31" s="69" t="str">
        <f t="shared" si="0"/>
        <v/>
      </c>
      <c r="I31" s="70"/>
      <c r="J31" s="69" t="str">
        <f t="shared" si="1"/>
        <v/>
      </c>
      <c r="K31" s="68"/>
      <c r="L31" s="69" t="str">
        <f t="shared" ref="L31:L36" si="8">IF(N31="","",IF(D31="QC",0,K31*N31))</f>
        <v/>
      </c>
      <c r="M31" s="71" t="str">
        <f t="shared" si="2"/>
        <v/>
      </c>
      <c r="N31" s="72"/>
      <c r="O31" s="301" t="str">
        <f t="shared" si="6"/>
        <v/>
      </c>
      <c r="P31" s="302"/>
      <c r="Q31" s="320" t="s">
        <v>32</v>
      </c>
      <c r="R31" s="321"/>
      <c r="S31" s="321"/>
      <c r="T31" s="321"/>
      <c r="U31" s="321"/>
      <c r="V31" s="321"/>
      <c r="W31" s="321"/>
      <c r="X31" s="321"/>
      <c r="Y31" s="322"/>
    </row>
    <row r="32" spans="2:25" ht="30" customHeight="1" x14ac:dyDescent="0.35">
      <c r="B32" s="151" t="str">
        <f>IF('[1]PENBON CAL(1-22)'!B24=" "," ",'[1]PENBON CAL(1-22)'!B24)</f>
        <v xml:space="preserve"> </v>
      </c>
      <c r="C32" s="152">
        <f t="shared" si="3"/>
        <v>18</v>
      </c>
      <c r="D32" s="152"/>
      <c r="E32" s="153"/>
      <c r="F32" s="154"/>
      <c r="G32" s="155"/>
      <c r="H32" s="156" t="str">
        <f t="shared" si="0"/>
        <v/>
      </c>
      <c r="I32" s="157"/>
      <c r="J32" s="156" t="str">
        <f t="shared" si="1"/>
        <v/>
      </c>
      <c r="K32" s="155"/>
      <c r="L32" s="156" t="str">
        <f t="shared" si="8"/>
        <v/>
      </c>
      <c r="M32" s="158" t="str">
        <f t="shared" si="2"/>
        <v/>
      </c>
      <c r="N32" s="159"/>
      <c r="O32" s="367" t="str">
        <f t="shared" si="6"/>
        <v/>
      </c>
      <c r="P32" s="368"/>
      <c r="Q32" s="28" t="s">
        <v>33</v>
      </c>
      <c r="R32" s="308" t="s">
        <v>34</v>
      </c>
      <c r="S32" s="308"/>
      <c r="T32" s="308"/>
      <c r="U32" s="308"/>
      <c r="V32" s="309"/>
      <c r="W32" s="30" t="s">
        <v>57</v>
      </c>
      <c r="X32" s="310">
        <v>5.5</v>
      </c>
      <c r="Y32" s="311"/>
    </row>
    <row r="33" spans="2:26" ht="30" customHeight="1" x14ac:dyDescent="0.35">
      <c r="B33" s="47" t="str">
        <f>IF('[1]PENBON CAL(1-22)'!B25=" "," ",'[1]PENBON CAL(1-22)'!B25)</f>
        <v xml:space="preserve"> </v>
      </c>
      <c r="C33" s="66">
        <f t="shared" si="3"/>
        <v>19</v>
      </c>
      <c r="D33" s="66"/>
      <c r="E33" s="49"/>
      <c r="F33" s="67"/>
      <c r="G33" s="68"/>
      <c r="H33" s="69" t="str">
        <f t="shared" si="0"/>
        <v/>
      </c>
      <c r="I33" s="70"/>
      <c r="J33" s="69" t="str">
        <f t="shared" si="1"/>
        <v/>
      </c>
      <c r="K33" s="68"/>
      <c r="L33" s="69" t="str">
        <f t="shared" si="8"/>
        <v/>
      </c>
      <c r="M33" s="71" t="str">
        <f t="shared" si="2"/>
        <v/>
      </c>
      <c r="N33" s="72"/>
      <c r="O33" s="301" t="str">
        <f t="shared" si="6"/>
        <v/>
      </c>
      <c r="P33" s="302"/>
      <c r="Q33" s="27" t="s">
        <v>35</v>
      </c>
      <c r="R33" s="308" t="s">
        <v>36</v>
      </c>
      <c r="S33" s="308"/>
      <c r="T33" s="308"/>
      <c r="U33" s="308"/>
      <c r="V33" s="309"/>
      <c r="W33" s="30" t="s">
        <v>57</v>
      </c>
      <c r="X33" s="310">
        <v>10.7</v>
      </c>
      <c r="Y33" s="311"/>
    </row>
    <row r="34" spans="2:26" ht="30" customHeight="1" thickBot="1" x14ac:dyDescent="0.4">
      <c r="B34" s="169" t="str">
        <f>IF('[1]PENBON CAL(1-22)'!B26=" "," ",'[1]PENBON CAL(1-22)'!B26)</f>
        <v xml:space="preserve"> </v>
      </c>
      <c r="C34" s="170">
        <f t="shared" si="3"/>
        <v>20</v>
      </c>
      <c r="D34" s="170"/>
      <c r="E34" s="171"/>
      <c r="F34" s="172"/>
      <c r="G34" s="173"/>
      <c r="H34" s="174" t="str">
        <f t="shared" si="0"/>
        <v/>
      </c>
      <c r="I34" s="175"/>
      <c r="J34" s="174" t="str">
        <f t="shared" si="1"/>
        <v/>
      </c>
      <c r="K34" s="173"/>
      <c r="L34" s="174" t="str">
        <f t="shared" si="8"/>
        <v/>
      </c>
      <c r="M34" s="176" t="str">
        <f t="shared" si="2"/>
        <v/>
      </c>
      <c r="N34" s="177"/>
      <c r="O34" s="369" t="str">
        <f t="shared" si="6"/>
        <v/>
      </c>
      <c r="P34" s="370"/>
      <c r="Q34" s="28" t="s">
        <v>37</v>
      </c>
      <c r="R34" s="312" t="s">
        <v>77</v>
      </c>
      <c r="S34" s="312"/>
      <c r="T34" s="312"/>
      <c r="U34" s="312"/>
      <c r="V34" s="313"/>
      <c r="W34" s="31" t="s">
        <v>28</v>
      </c>
      <c r="X34" s="314">
        <v>-1250</v>
      </c>
      <c r="Y34" s="315"/>
    </row>
    <row r="35" spans="2:26" ht="30" customHeight="1" thickTop="1" x14ac:dyDescent="0.35">
      <c r="B35" s="100" t="str">
        <f>IF('[1]PENBON CAL(1-22)'!B27=" "," ",'[1]PENBON CAL(1-22)'!B27)</f>
        <v xml:space="preserve"> </v>
      </c>
      <c r="C35" s="101">
        <f t="shared" si="3"/>
        <v>21</v>
      </c>
      <c r="D35" s="101"/>
      <c r="E35" s="102"/>
      <c r="F35" s="103"/>
      <c r="G35" s="104"/>
      <c r="H35" s="105" t="str">
        <f t="shared" si="0"/>
        <v/>
      </c>
      <c r="I35" s="106"/>
      <c r="J35" s="105" t="str">
        <f t="shared" si="1"/>
        <v/>
      </c>
      <c r="K35" s="104"/>
      <c r="L35" s="54" t="str">
        <f t="shared" si="8"/>
        <v/>
      </c>
      <c r="M35" s="107" t="str">
        <f t="shared" si="2"/>
        <v/>
      </c>
      <c r="N35" s="108"/>
      <c r="O35" s="305" t="str">
        <f t="shared" si="6"/>
        <v/>
      </c>
      <c r="P35" s="306"/>
      <c r="Q35" s="27"/>
      <c r="R35" s="308" t="s">
        <v>38</v>
      </c>
      <c r="S35" s="308"/>
      <c r="T35" s="308"/>
      <c r="U35" s="308"/>
      <c r="V35" s="309"/>
      <c r="W35" s="32" t="s">
        <v>39</v>
      </c>
      <c r="X35" s="341">
        <v>35</v>
      </c>
      <c r="Y35" s="342"/>
    </row>
    <row r="36" spans="2:26" ht="30" customHeight="1" thickBot="1" x14ac:dyDescent="0.45">
      <c r="B36" s="169" t="str">
        <f>IF('[1]PENBON CAL(1-22)'!B28=" "," ",'[1]PENBON CAL(1-22)'!B28)</f>
        <v xml:space="preserve"> </v>
      </c>
      <c r="C36" s="170">
        <f t="shared" si="3"/>
        <v>22</v>
      </c>
      <c r="D36" s="170"/>
      <c r="E36" s="171"/>
      <c r="F36" s="172"/>
      <c r="G36" s="173"/>
      <c r="H36" s="174" t="str">
        <f t="shared" si="0"/>
        <v/>
      </c>
      <c r="I36" s="175"/>
      <c r="J36" s="174" t="str">
        <f t="shared" si="1"/>
        <v/>
      </c>
      <c r="K36" s="173"/>
      <c r="L36" s="174" t="str">
        <f t="shared" si="8"/>
        <v/>
      </c>
      <c r="M36" s="176" t="str">
        <f t="shared" si="2"/>
        <v/>
      </c>
      <c r="N36" s="177"/>
      <c r="O36" s="369" t="str">
        <f t="shared" si="6"/>
        <v/>
      </c>
      <c r="P36" s="370"/>
      <c r="Q36" s="29" t="s">
        <v>40</v>
      </c>
      <c r="R36" s="343" t="s">
        <v>67</v>
      </c>
      <c r="S36" s="344"/>
      <c r="T36" s="344"/>
      <c r="U36" s="344"/>
      <c r="V36" s="345"/>
      <c r="W36" s="32" t="s">
        <v>31</v>
      </c>
      <c r="X36" s="346">
        <f>IF(X32="","",(X32*500)+(X33*1000)+X34)</f>
        <v>12200</v>
      </c>
      <c r="Y36" s="347"/>
    </row>
    <row r="37" spans="2:26" ht="32.15" customHeight="1" thickTop="1" thickBot="1" x14ac:dyDescent="0.45">
      <c r="B37" s="35" t="s">
        <v>51</v>
      </c>
      <c r="C37" s="4"/>
      <c r="D37" s="4"/>
      <c r="E37" s="5"/>
      <c r="F37" s="4"/>
      <c r="G37" s="110" t="s">
        <v>73</v>
      </c>
      <c r="H37" s="109">
        <f>IF($N$15="","",SUM(H15:H36))</f>
        <v>6140</v>
      </c>
      <c r="I37" s="111" t="s">
        <v>74</v>
      </c>
      <c r="J37" s="109">
        <f>IF($N$15="","",SUM(J15:J36))</f>
        <v>-640.79999999999995</v>
      </c>
      <c r="K37" s="111" t="s">
        <v>75</v>
      </c>
      <c r="L37" s="109">
        <f>IF($N$15="","",SUM(L15:L36))</f>
        <v>-3330</v>
      </c>
      <c r="M37" s="112"/>
      <c r="N37" s="128">
        <f>IF($N$15="","",SUM(N15:N36))</f>
        <v>22500</v>
      </c>
      <c r="O37" s="379">
        <f>IF(O15="","",SUM(O15:O36))</f>
        <v>2169.1999999999998</v>
      </c>
      <c r="P37" s="380"/>
      <c r="Q37" s="132"/>
      <c r="R37" s="325" t="s">
        <v>102</v>
      </c>
      <c r="S37" s="325"/>
      <c r="T37" s="325"/>
      <c r="U37" s="325"/>
      <c r="V37" s="325"/>
      <c r="W37" s="325"/>
      <c r="X37" s="325"/>
      <c r="Y37" s="133"/>
    </row>
    <row r="38" spans="2:26" ht="25.5" customHeight="1" thickTop="1" x14ac:dyDescent="0.35">
      <c r="B38" s="36" t="s">
        <v>42</v>
      </c>
      <c r="C38" s="7"/>
      <c r="D38" s="7"/>
      <c r="E38" s="5"/>
      <c r="F38" s="8"/>
      <c r="G38" s="8"/>
      <c r="H38" s="9"/>
      <c r="I38" s="7"/>
      <c r="J38" s="10"/>
      <c r="K38" s="7"/>
      <c r="L38" s="10"/>
      <c r="M38" s="7"/>
      <c r="N38" s="7"/>
      <c r="O38" s="11"/>
      <c r="P38" s="10"/>
      <c r="Q38" s="326" t="s">
        <v>66</v>
      </c>
      <c r="R38" s="327"/>
      <c r="S38" s="327"/>
      <c r="T38" s="327"/>
      <c r="U38" s="328"/>
      <c r="V38" s="332">
        <f>IF($N$15="","",SUM($X$30+$X$36+$H$37+H38+$J$37+J38+$L$37+L38))</f>
        <v>13369.2</v>
      </c>
      <c r="W38" s="333"/>
      <c r="X38" s="333"/>
      <c r="Y38" s="334"/>
    </row>
    <row r="39" spans="2:26" ht="25.5" customHeight="1" thickBot="1" x14ac:dyDescent="0.3">
      <c r="B39" s="37" t="s">
        <v>43</v>
      </c>
      <c r="C39" s="12"/>
      <c r="D39" s="12"/>
      <c r="E39" s="12"/>
      <c r="F39" s="12"/>
      <c r="G39" s="13"/>
      <c r="K39" s="8"/>
      <c r="L39" s="8"/>
      <c r="M39" s="8"/>
      <c r="N39" s="8"/>
      <c r="O39" s="8"/>
      <c r="P39" s="8"/>
      <c r="Q39" s="329"/>
      <c r="R39" s="330"/>
      <c r="S39" s="330"/>
      <c r="T39" s="330"/>
      <c r="U39" s="331"/>
      <c r="V39" s="335"/>
      <c r="W39" s="336"/>
      <c r="X39" s="336"/>
      <c r="Y39" s="337"/>
      <c r="Z39" s="8"/>
    </row>
    <row r="40" spans="2:26" ht="25.5" customHeight="1" thickTop="1" x14ac:dyDescent="0.35">
      <c r="B40" s="148" t="s">
        <v>50</v>
      </c>
      <c r="C40" s="149" t="s">
        <v>65</v>
      </c>
      <c r="D40" s="8"/>
      <c r="E40" s="12"/>
      <c r="F40" s="12"/>
      <c r="G40" s="13"/>
      <c r="K40" s="13"/>
      <c r="L40" s="13"/>
      <c r="N40" s="13"/>
      <c r="O40" s="13"/>
      <c r="P40" s="13"/>
      <c r="Q40" s="8"/>
      <c r="R40" s="8"/>
      <c r="S40" s="8"/>
      <c r="T40" s="8"/>
      <c r="U40" s="13"/>
      <c r="V40" s="18"/>
      <c r="W40" s="18"/>
      <c r="X40" s="18"/>
      <c r="Y40" s="19"/>
    </row>
    <row r="41" spans="2:26" ht="25.5" customHeight="1" x14ac:dyDescent="0.55000000000000004">
      <c r="B41" s="3" t="s">
        <v>78</v>
      </c>
      <c r="C41" s="6" t="s">
        <v>79</v>
      </c>
      <c r="D41" s="146"/>
      <c r="E41" s="146"/>
      <c r="F41" s="12"/>
      <c r="G41" s="13"/>
      <c r="K41" s="13"/>
      <c r="L41" s="13"/>
      <c r="M41" s="17"/>
      <c r="N41" s="13"/>
      <c r="O41" s="13"/>
      <c r="P41" s="13"/>
      <c r="Q41" s="374"/>
      <c r="R41" s="374"/>
      <c r="S41" s="374"/>
      <c r="T41" s="374"/>
      <c r="U41" s="13"/>
      <c r="V41" s="375"/>
      <c r="W41" s="375"/>
      <c r="X41" s="375"/>
      <c r="Y41" s="376"/>
    </row>
    <row r="42" spans="2:26" ht="25.5" customHeight="1" thickBot="1" x14ac:dyDescent="0.4">
      <c r="B42" s="150" t="s">
        <v>105</v>
      </c>
      <c r="C42" s="15"/>
      <c r="D42" s="119"/>
      <c r="E42" s="119"/>
      <c r="F42" s="14"/>
      <c r="G42" s="15"/>
      <c r="H42" s="15"/>
      <c r="I42" s="122" t="s">
        <v>64</v>
      </c>
      <c r="J42" s="34"/>
      <c r="K42" s="15"/>
      <c r="L42" s="15"/>
      <c r="M42" s="15"/>
      <c r="N42" s="15"/>
      <c r="O42" s="15"/>
      <c r="P42" s="15"/>
      <c r="Q42" s="371" t="s">
        <v>44</v>
      </c>
      <c r="R42" s="371"/>
      <c r="S42" s="371"/>
      <c r="T42" s="371"/>
      <c r="U42" s="34"/>
      <c r="V42" s="372" t="s">
        <v>45</v>
      </c>
      <c r="W42" s="372"/>
      <c r="X42" s="372"/>
      <c r="Y42" s="373"/>
    </row>
    <row r="43" spans="2:26" ht="25.5" customHeight="1" thickTop="1" x14ac:dyDescent="0.25"/>
    <row r="44" spans="2:26" ht="25.5" customHeight="1" x14ac:dyDescent="0.25"/>
    <row r="45" spans="2:26" ht="25.5" customHeight="1" x14ac:dyDescent="0.25"/>
    <row r="46" spans="2:26" ht="25" customHeight="1" thickBot="1" x14ac:dyDescent="0.3">
      <c r="B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2:26" ht="19" customHeight="1" x14ac:dyDescent="0.25">
      <c r="B47" s="353" t="s">
        <v>88</v>
      </c>
      <c r="C47" s="354"/>
      <c r="D47" s="354"/>
      <c r="E47" s="354"/>
      <c r="F47" s="35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2:26" ht="19" customHeight="1" thickBot="1" x14ac:dyDescent="0.3">
      <c r="B48" s="356"/>
      <c r="C48" s="357"/>
      <c r="D48" s="357"/>
      <c r="E48" s="357"/>
      <c r="F48" s="358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2:20" ht="19" customHeight="1" thickTop="1" thickBot="1" x14ac:dyDescent="0.3">
      <c r="B49" s="359" t="s">
        <v>89</v>
      </c>
      <c r="C49" s="360"/>
      <c r="D49" s="360"/>
      <c r="E49" s="360"/>
      <c r="F49" s="361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2:20" ht="19" customHeight="1" thickTop="1" x14ac:dyDescent="0.25">
      <c r="B50" s="125" t="s">
        <v>49</v>
      </c>
      <c r="C50" s="362" t="s">
        <v>86</v>
      </c>
      <c r="D50" s="362"/>
      <c r="E50" s="362"/>
      <c r="F50" s="362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2:20" ht="19" customHeight="1" x14ac:dyDescent="0.25">
      <c r="B51" s="126" t="s">
        <v>54</v>
      </c>
      <c r="C51" s="348" t="s">
        <v>87</v>
      </c>
      <c r="D51" s="348"/>
      <c r="E51" s="348"/>
      <c r="F51" s="348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2:20" ht="19" customHeight="1" x14ac:dyDescent="0.25">
      <c r="B52" s="126"/>
      <c r="C52" s="348"/>
      <c r="D52" s="348"/>
      <c r="E52" s="348"/>
      <c r="F52" s="348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2:20" ht="19" customHeight="1" x14ac:dyDescent="0.25">
      <c r="B53" s="126"/>
      <c r="C53" s="348"/>
      <c r="D53" s="348"/>
      <c r="E53" s="348"/>
      <c r="F53" s="348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2:20" ht="19" customHeight="1" x14ac:dyDescent="0.25">
      <c r="B54" s="126"/>
      <c r="C54" s="348"/>
      <c r="D54" s="348"/>
      <c r="E54" s="348"/>
      <c r="F54" s="348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2:20" ht="19" customHeight="1" x14ac:dyDescent="0.25">
      <c r="B55" s="126"/>
      <c r="C55" s="348"/>
      <c r="D55" s="348"/>
      <c r="E55" s="348"/>
      <c r="F55" s="348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2:20" ht="19" customHeight="1" thickBot="1" x14ac:dyDescent="0.3">
      <c r="B56" s="127"/>
      <c r="C56" s="349"/>
      <c r="D56" s="349"/>
      <c r="E56" s="349"/>
      <c r="F56" s="349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2:20" ht="19" customHeight="1" x14ac:dyDescent="0.25"/>
    <row r="58" spans="2:20" ht="19" customHeight="1" x14ac:dyDescent="0.25"/>
    <row r="59" spans="2:20" ht="19" customHeight="1" x14ac:dyDescent="0.25"/>
    <row r="60" spans="2:20" ht="19" customHeight="1" x14ac:dyDescent="0.25"/>
    <row r="61" spans="2:20" ht="19" customHeight="1" x14ac:dyDescent="0.25"/>
    <row r="62" spans="2:20" ht="19" customHeight="1" x14ac:dyDescent="0.25"/>
    <row r="63" spans="2:20" ht="19" customHeight="1" x14ac:dyDescent="0.25"/>
    <row r="64" spans="2:20" ht="19" customHeight="1" x14ac:dyDescent="0.25"/>
    <row r="65" ht="19" customHeight="1" x14ac:dyDescent="0.25"/>
    <row r="66" ht="19" customHeight="1" x14ac:dyDescent="0.25"/>
  </sheetData>
  <sheetProtection sheet="1" objects="1" scenarios="1" selectLockedCells="1" selectUnlockedCells="1"/>
  <dataConsolidate/>
  <mergeCells count="135">
    <mergeCell ref="Q42:T42"/>
    <mergeCell ref="V42:Y42"/>
    <mergeCell ref="O6:Q6"/>
    <mergeCell ref="O10:P12"/>
    <mergeCell ref="O13:P13"/>
    <mergeCell ref="O14:P14"/>
    <mergeCell ref="O15:P15"/>
    <mergeCell ref="O16:P16"/>
    <mergeCell ref="O17:P17"/>
    <mergeCell ref="R37:X37"/>
    <mergeCell ref="Q38:U39"/>
    <mergeCell ref="V38:Y39"/>
    <mergeCell ref="Q41:T41"/>
    <mergeCell ref="V41:Y41"/>
    <mergeCell ref="O19:P19"/>
    <mergeCell ref="O20:P20"/>
    <mergeCell ref="O21:P21"/>
    <mergeCell ref="O22:P22"/>
    <mergeCell ref="O23:P23"/>
    <mergeCell ref="O36:P36"/>
    <mergeCell ref="O37:P37"/>
    <mergeCell ref="O30:P30"/>
    <mergeCell ref="O31:P31"/>
    <mergeCell ref="Q8:Y8"/>
    <mergeCell ref="K9:L9"/>
    <mergeCell ref="M9:P9"/>
    <mergeCell ref="R36:V36"/>
    <mergeCell ref="R30:V30"/>
    <mergeCell ref="R32:V32"/>
    <mergeCell ref="R33:V33"/>
    <mergeCell ref="R34:V34"/>
    <mergeCell ref="R35:V35"/>
    <mergeCell ref="M10:M11"/>
    <mergeCell ref="O18:P18"/>
    <mergeCell ref="Q9:Y10"/>
    <mergeCell ref="S22:T22"/>
    <mergeCell ref="O32:P32"/>
    <mergeCell ref="O33:P33"/>
    <mergeCell ref="O34:P34"/>
    <mergeCell ref="O35:P35"/>
    <mergeCell ref="O24:P24"/>
    <mergeCell ref="O25:P25"/>
    <mergeCell ref="O26:P26"/>
    <mergeCell ref="O27:P27"/>
    <mergeCell ref="O28:P28"/>
    <mergeCell ref="O29:P29"/>
    <mergeCell ref="U27:V27"/>
    <mergeCell ref="X20:Y20"/>
    <mergeCell ref="G10:G12"/>
    <mergeCell ref="H10:H12"/>
    <mergeCell ref="I10:I12"/>
    <mergeCell ref="R6:S6"/>
    <mergeCell ref="U6:X6"/>
    <mergeCell ref="B7:P8"/>
    <mergeCell ref="R7:V7"/>
    <mergeCell ref="W7:X7"/>
    <mergeCell ref="B9:F9"/>
    <mergeCell ref="G9:H9"/>
    <mergeCell ref="I9:J9"/>
    <mergeCell ref="H4:L6"/>
    <mergeCell ref="M4:N4"/>
    <mergeCell ref="O4:Q4"/>
    <mergeCell ref="R4:S4"/>
    <mergeCell ref="B10:B12"/>
    <mergeCell ref="C10:C12"/>
    <mergeCell ref="D10:D12"/>
    <mergeCell ref="E10:E12"/>
    <mergeCell ref="F10:F12"/>
    <mergeCell ref="J10:J12"/>
    <mergeCell ref="K10:K12"/>
    <mergeCell ref="L10:L12"/>
    <mergeCell ref="N10:N12"/>
    <mergeCell ref="R2:V2"/>
    <mergeCell ref="W2:Y2"/>
    <mergeCell ref="M3:N3"/>
    <mergeCell ref="O3:Q3"/>
    <mergeCell ref="R3:V3"/>
    <mergeCell ref="W3:Y3"/>
    <mergeCell ref="M6:N6"/>
    <mergeCell ref="B2:G6"/>
    <mergeCell ref="H2:L3"/>
    <mergeCell ref="M2:N2"/>
    <mergeCell ref="O2:Q2"/>
    <mergeCell ref="U4:X4"/>
    <mergeCell ref="M5:N5"/>
    <mergeCell ref="O5:Q5"/>
    <mergeCell ref="R5:S5"/>
    <mergeCell ref="U5:X5"/>
    <mergeCell ref="C53:F53"/>
    <mergeCell ref="C54:F54"/>
    <mergeCell ref="C55:F55"/>
    <mergeCell ref="C56:F56"/>
    <mergeCell ref="B49:F49"/>
    <mergeCell ref="D13:D14"/>
    <mergeCell ref="C50:F50"/>
    <mergeCell ref="C51:F51"/>
    <mergeCell ref="C52:F52"/>
    <mergeCell ref="B47:F48"/>
    <mergeCell ref="Q11:Y11"/>
    <mergeCell ref="Q12:U12"/>
    <mergeCell ref="Q31:Y31"/>
    <mergeCell ref="X32:Y32"/>
    <mergeCell ref="X33:Y33"/>
    <mergeCell ref="X34:Y34"/>
    <mergeCell ref="X35:Y35"/>
    <mergeCell ref="X36:Y36"/>
    <mergeCell ref="X30:Y30"/>
    <mergeCell ref="R29:V29"/>
    <mergeCell ref="S13:T13"/>
    <mergeCell ref="U13:V13"/>
    <mergeCell ref="U14:V14"/>
    <mergeCell ref="U15:V15"/>
    <mergeCell ref="S14:T14"/>
    <mergeCell ref="S15:T15"/>
    <mergeCell ref="S16:T16"/>
    <mergeCell ref="S17:T17"/>
    <mergeCell ref="S18:T18"/>
    <mergeCell ref="U16:V16"/>
    <mergeCell ref="U17:V17"/>
    <mergeCell ref="U18:V18"/>
    <mergeCell ref="S27:T27"/>
    <mergeCell ref="X29:Y29"/>
    <mergeCell ref="S19:T19"/>
    <mergeCell ref="U19:V19"/>
    <mergeCell ref="S28:T28"/>
    <mergeCell ref="U28:V28"/>
    <mergeCell ref="U22:V22"/>
    <mergeCell ref="S23:T23"/>
    <mergeCell ref="U23:V23"/>
    <mergeCell ref="S24:T24"/>
    <mergeCell ref="U24:V24"/>
    <mergeCell ref="S25:T25"/>
    <mergeCell ref="U25:V25"/>
    <mergeCell ref="S26:T26"/>
    <mergeCell ref="U26:V26"/>
  </mergeCells>
  <dataValidations count="8">
    <dataValidation type="whole" allowBlank="1" showInputMessage="1" sqref="H15:H36 I10:I12 M12 M10 O15:O36">
      <formula1>11111</formula1>
      <formula2>111111</formula2>
    </dataValidation>
    <dataValidation type="whole" allowBlank="1" showInputMessage="1" showErrorMessage="1" sqref="N10:O10 J15:J36 J10:L10 B10:H10 L15:M36">
      <formula1>11111</formula1>
      <formula2>111111</formula2>
    </dataValidation>
    <dataValidation allowBlank="1" showInputMessage="1" sqref="I15:I36 K15:K36 Y4:Y6 N15:N36 B15:C36 E15:G36"/>
    <dataValidation type="whole" allowBlank="1" showInputMessage="1" sqref="Q41 P38 V40:Y41 E38 E37:G37 M41 R37 B37 W7:X7 W2:Y3 O2:Q6 R5:S6 R4 T4:T6 D13:D14 U13:V19 X32:X35 Q38:U39 X21 R22:R28 R20:V20 R13:R19 U22:V28 I42:J42 B40:C41 B42 S22:T28 S13:T19">
      <formula1>11111</formula1>
      <formula2>22222</formula2>
    </dataValidation>
    <dataValidation type="whole" allowBlank="1" showInputMessage="1" showErrorMessage="1" sqref="O38 X30:Y30 B2:G6 H4:H5 H2 U40:U42 O13 X36:Y36 V42:X42 L37:L38 F38:H38 M42 M4:N4 M37:P37 Q42:T42 Z39 B38:B39 Q7:R7 N39:P42 M39 C37:D37 Q29:W30 E13:N14 M5:M6 M2:M3 AA5 R2:R3 B7 H37:I37 K39:L42 Q32:W36 V38:Y39 K37 B13:C14 J37:J38 R21:V21 H42 Q40:T40 Q13:Q18 W13:W28 Q20 E39:G42 C39:D39 D40">
      <formula1>11111</formula1>
      <formula2>22222</formula2>
    </dataValidation>
    <dataValidation type="whole" allowBlank="1" showInputMessage="1" sqref="B47 Q37 B49:B55 X13:X19 X22:X28">
      <formula1>111</formula1>
      <formula2>222</formula2>
    </dataValidation>
    <dataValidation type="whole" allowBlank="1" showInputMessage="1" showErrorMessage="1" sqref="Q57:T65537 Q31 B57:M65537 N58:P65537 U4 Z2:Z38 AA2:AF4 B56 AG2:AJ22 AA6:AA31 AB6:AF22 AB29:AI31 AK2:AS65537 AA38:AI65537 AJ29:AJ65537 G43:T56 U43:Y65537 Z40:Z65537 AT1:IV1048576 B43:F46">
      <formula1>111</formula1>
      <formula2>222</formula2>
    </dataValidation>
    <dataValidation type="list" allowBlank="1" showInputMessage="1" sqref="D15:D36">
      <formula1>$B$50:$B$52</formula1>
    </dataValidation>
  </dataValidations>
  <printOptions horizontalCentered="1" verticalCentered="1"/>
  <pageMargins left="0.25" right="0.25" top="0.75" bottom="0.75" header="0.3" footer="0.3"/>
  <pageSetup scale="42" orientation="landscape" r:id="rId1"/>
  <headerFooter alignWithMargins="0">
    <oddHeader>&amp;C&amp;G</oddHeader>
    <oddFooter>&amp;RAppendix D.18&amp;L&amp;"Calibri"&amp;11&amp;K000000&amp;"Calibri"&amp;11&amp;K000000Revised: December 2013_x000D_&amp;1#&amp;"Calibri"&amp;11&amp;K000000Classification: Public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DOCID-1401110945-1962</_dlc_DocId>
    <_dlc_DocIdUrl xmlns="ab026814-f547-4728-b6ee-4d85c9fef7e4">
      <Url>https://share.tbfsp.gov.ab.ca/CPE/OutreachWebTeams/_layouts/15/DocIdRedir.aspx?ID=DOCID-1401110945-1962</Url>
      <Description>DOCID-1401110945-1962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2F1285D-BDC2-4642-971C-AC718F8C45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026814-f547-4728-b6ee-4d85c9fef7e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481882E-AC51-4C89-A160-87D2583D25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C8EE85-E9F7-4871-AD0D-B3B50ECBC7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26814-f547-4728-b6ee-4d85c9fef7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B6060AF-FA64-4044-BCBC-0B3702880D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FINAL DETAILS - IRI (blank)</vt:lpstr>
      <vt:lpstr>FINAL DETAILS - IRI (sample)</vt:lpstr>
      <vt:lpstr>'FINAL DETAILS - IRI (blank)'!Print_Area</vt:lpstr>
      <vt:lpstr>'FINAL DETAILS - IRI (sample)'!Print_Area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D.18 Final Details IRI - ACP-EPS Projects</dc:title>
  <dc:subject>Engineering Consultant Guidelines for Highway, Bridge and Water Projects</dc:subject>
  <dc:creator>Government of Alberta - Transportation</dc:creator>
  <cp:keywords>Final Details, ECG, D.18; Forms; Appendix D</cp:keywords>
  <cp:lastPrinted>2014-04-24T14:55:24Z</cp:lastPrinted>
  <dcterms:created xsi:type="dcterms:W3CDTF">2013-03-14T19:47:11Z</dcterms:created>
  <dcterms:modified xsi:type="dcterms:W3CDTF">2021-07-26T15:42:56Z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a80cd4c6-c5dd-4805-943d-e729e00efc72</vt:lpwstr>
  </property>
  <property fmtid="{D5CDD505-2E9C-101B-9397-08002B2CF9AE}" pid="4" name="MSIP_Label_60c3ebf9-3c2f-4745-a75f-55836bdb736f_Enabled">
    <vt:lpwstr>true</vt:lpwstr>
  </property>
  <property fmtid="{D5CDD505-2E9C-101B-9397-08002B2CF9AE}" pid="5" name="MSIP_Label_60c3ebf9-3c2f-4745-a75f-55836bdb736f_SetDate">
    <vt:lpwstr>2021-07-26T15:42:56Z</vt:lpwstr>
  </property>
  <property fmtid="{D5CDD505-2E9C-101B-9397-08002B2CF9AE}" pid="6" name="MSIP_Label_60c3ebf9-3c2f-4745-a75f-55836bdb736f_Method">
    <vt:lpwstr>Privileged</vt:lpwstr>
  </property>
  <property fmtid="{D5CDD505-2E9C-101B-9397-08002B2CF9AE}" pid="7" name="MSIP_Label_60c3ebf9-3c2f-4745-a75f-55836bdb736f_Name">
    <vt:lpwstr>Public</vt:lpwstr>
  </property>
  <property fmtid="{D5CDD505-2E9C-101B-9397-08002B2CF9AE}" pid="8" name="MSIP_Label_60c3ebf9-3c2f-4745-a75f-55836bdb736f_SiteId">
    <vt:lpwstr>2bb51c06-af9b-42c5-8bf5-3c3b7b10850b</vt:lpwstr>
  </property>
  <property fmtid="{D5CDD505-2E9C-101B-9397-08002B2CF9AE}" pid="9" name="MSIP_Label_60c3ebf9-3c2f-4745-a75f-55836bdb736f_ActionId">
    <vt:lpwstr>40644308-a3fd-4cde-9969-7e3601a8a507</vt:lpwstr>
  </property>
  <property fmtid="{D5CDD505-2E9C-101B-9397-08002B2CF9AE}" pid="10" name="MSIP_Label_60c3ebf9-3c2f-4745-a75f-55836bdb736f_ContentBits">
    <vt:lpwstr>2</vt:lpwstr>
  </property>
</Properties>
</file>