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20" windowWidth="7020" windowHeight="8025" tabRatio="712" activeTab="0"/>
  </bookViews>
  <sheets>
    <sheet name="GFE" sheetId="1" r:id="rId1"/>
    <sheet name="Suncor ARA" sheetId="2" r:id="rId2"/>
    <sheet name="Calculated Fields" sheetId="3" r:id="rId3"/>
    <sheet name="ADMIN" sheetId="4" r:id="rId4"/>
  </sheets>
  <definedNames>
    <definedName name="ACwvu.print." localSheetId="0" hidden="1">'GFE'!$A$1:$P$89</definedName>
    <definedName name="allowed_costs" localSheetId="1">'Suncor ARA'!#REF!</definedName>
    <definedName name="allowed_costs">#REF!</definedName>
    <definedName name="ARA" localSheetId="1">'Suncor ARA'!#REF!</definedName>
    <definedName name="ARA">#REF!</definedName>
    <definedName name="GFE">'GFE'!$A$1:$P$89</definedName>
    <definedName name="gross_revenue" localSheetId="1">'Suncor ARA'!#REF!</definedName>
    <definedName name="gross_revenue">#REF!</definedName>
    <definedName name="Gross_royalty" localSheetId="1">'Suncor ARA'!#REF!</definedName>
    <definedName name="Gross_royalty">#REF!</definedName>
    <definedName name="LCF_OB" localSheetId="1">'Suncor ARA'!#REF!</definedName>
    <definedName name="LCF_OB">#REF!</definedName>
    <definedName name="Net_royalty" localSheetId="1">'Suncor ARA'!#REF!</definedName>
    <definedName name="Net_royalty">#REF!</definedName>
    <definedName name="_xlnm.Print_Area" localSheetId="0">'GFE'!$A$1:$P$103</definedName>
    <definedName name="_xlnm.Print_Area" localSheetId="1">'Suncor ARA'!$D$6:$AL$18</definedName>
    <definedName name="_xlnm.Print_Titles" localSheetId="2">'Calculated Fields'!$1:$1</definedName>
    <definedName name="_xlnm.Print_Titles" localSheetId="0">'GFE'!$1:$6</definedName>
    <definedName name="_xlnm.Print_Titles" localSheetId="1">'Suncor ARA'!$A:$C,'Suncor ARA'!$1:$5</definedName>
    <definedName name="Sample_Calculation">#REF!</definedName>
    <definedName name="Swvu.print." localSheetId="0" hidden="1">'GFE'!$A$1:$P$89</definedName>
    <definedName name="wvu.print." localSheetId="0" hidden="1">{TRUE,TRUE,-2,-16.4,483.6,279,FALSE,TRUE,TRUE,TRUE,15,9,#N/A,62,#N/A,16.3061224489796,35.4210526315789,1,FALSE,FALSE,3,TRUE,1,FALSE,50,"Swvu.print.","ACwvu.print.",#N/A,FALSE,FALSE,0.25,0.25,0.25,0.25,2,"","&amp;L&amp;D +&amp;C&amp;Rp:/operate/steve ^",FALSE,FALSE,FALSE,FALSE,1,61,#N/A,#N/A,"=R2C3:R66C23",FALSE,#N/A,#N/A,FALSE,FALSE,FALSE,1,4294967292,4294967292,FALSE,FALSE,TRUE,TRUE,TRUE}</definedName>
    <definedName name="yes" localSheetId="1">'Suncor ARA'!$B$3</definedName>
    <definedName name="yes">#REF!</definedName>
    <definedName name="Z_D40860D7_774D_11D2_87AB_0008C760F79A_.wvu.PrintArea" localSheetId="0" hidden="1">'GFE'!$A$1:$P$89</definedName>
    <definedName name="Z_D40860F8_774D_11D2_87AB_0008C760F79A_.wvu.PrintArea" localSheetId="0" hidden="1">'GFE'!$A$1:$P$89</definedName>
    <definedName name="Z_E3D3E650_732D_11D2_87AA_0008C760F79A_.wvu.PrintArea" localSheetId="0" hidden="1">'GFE'!$A$1:$P$89</definedName>
  </definedNames>
  <calcPr fullCalcOnLoad="1"/>
</workbook>
</file>

<file path=xl/sharedStrings.xml><?xml version="1.0" encoding="utf-8"?>
<sst xmlns="http://schemas.openxmlformats.org/spreadsheetml/2006/main" count="288" uniqueCount="266">
  <si>
    <t>JAN</t>
  </si>
  <si>
    <t>FEB</t>
  </si>
  <si>
    <t>MAR</t>
  </si>
  <si>
    <t>APR</t>
  </si>
  <si>
    <t>MAY</t>
  </si>
  <si>
    <t>JUN</t>
  </si>
  <si>
    <t>JUL</t>
  </si>
  <si>
    <t>AUG</t>
  </si>
  <si>
    <t>SEP</t>
  </si>
  <si>
    <t>OCT</t>
  </si>
  <si>
    <t>NOV</t>
  </si>
  <si>
    <t>DEC</t>
  </si>
  <si>
    <t>TOTAL</t>
  </si>
  <si>
    <t>(Act)</t>
  </si>
  <si>
    <t>Capital</t>
  </si>
  <si>
    <t>PRODUCTION, SALES &amp; HANDLING CHARGES*</t>
  </si>
  <si>
    <t>UNIT PRICE</t>
  </si>
  <si>
    <t>DILUENT</t>
  </si>
  <si>
    <t>Crude Bitumen Revenue</t>
  </si>
  <si>
    <t>Blended Bitumen &lt;Blend Type(s)&gt; Revenue</t>
  </si>
  <si>
    <t>Other Oil Sands Products Revenue</t>
  </si>
  <si>
    <t>Project Operations (excludes cost of diluent)</t>
  </si>
  <si>
    <t>Diluent</t>
  </si>
  <si>
    <t>Period Costs</t>
  </si>
  <si>
    <t>Cumulative Balance Carried Forward Upon Payout</t>
  </si>
  <si>
    <t>Previous Period's Net Loss</t>
  </si>
  <si>
    <t>Return Allowance on Prev Period's Net Loss</t>
  </si>
  <si>
    <t>Excess of Prev Period's GRR over NRR</t>
  </si>
  <si>
    <t>Excess of Prev Period's ONP over Total AC</t>
  </si>
  <si>
    <t>Total Other Net Proceeds</t>
  </si>
  <si>
    <t>Allowable Revenue from Other Net Proceeds</t>
  </si>
  <si>
    <t>Indicate Actual or Estimate for Month</t>
  </si>
  <si>
    <t xml:space="preserve">Other Oil Sands Products AL Sales Volume (unit) </t>
  </si>
  <si>
    <t>Crude Bitumen AL Sales Value ($)</t>
  </si>
  <si>
    <t>Other Oil Sands Products AL Sales Value ($)</t>
  </si>
  <si>
    <t>REVENUE</t>
  </si>
  <si>
    <t>PROJECT REVENUE (use to calculate Net Revenue)</t>
  </si>
  <si>
    <t>Project Revenue</t>
  </si>
  <si>
    <t>Gross Revenue</t>
  </si>
  <si>
    <t>Costs</t>
  </si>
  <si>
    <t>Formula</t>
  </si>
  <si>
    <t xml:space="preserve">     Condition 1 - If AL Sales meet 3rd Party Disposition Threshold of 40%</t>
  </si>
  <si>
    <t xml:space="preserve">     Condition 2 - If no AL Sales</t>
  </si>
  <si>
    <t xml:space="preserve">     Condition 3 - If AL Sales are less than 3rd Party Disposition Threshold of 40%</t>
  </si>
  <si>
    <t>Project Operations (excludes cost of diluent) + Capital + Diluent</t>
  </si>
  <si>
    <t>Period Costs + Cumulative Balance Carried Forward Upon Payout + Previous Period's Net Loss + Return Allowance from Prev Period's Net Loss + Excess of Prev Period's GRR over NRR</t>
  </si>
  <si>
    <t>TC  - total consideration received or receivable in the 3rd party disposition</t>
  </si>
  <si>
    <t>HC - handling charges in relation to the 3rd party disposition</t>
  </si>
  <si>
    <t>TD - 3rd party disposition quantity</t>
  </si>
  <si>
    <t>BVM - Bitumen Valuation Methodology</t>
  </si>
  <si>
    <t>PQ - Total volume of oil sands products produced and delivered at the RCP for the month</t>
  </si>
  <si>
    <r>
      <t>Crude Bitumen Unit Price ($/m</t>
    </r>
    <r>
      <rPr>
        <vertAlign val="superscript"/>
        <sz val="10"/>
        <color indexed="8"/>
        <rFont val="Arial"/>
        <family val="2"/>
      </rPr>
      <t>3</t>
    </r>
    <r>
      <rPr>
        <sz val="10"/>
        <color indexed="8"/>
        <rFont val="Arial"/>
        <family val="2"/>
      </rPr>
      <t>) - AL Sales &gt; or = Threshold%</t>
    </r>
  </si>
  <si>
    <r>
      <t>Crude Bitumen Unit Price ($/m</t>
    </r>
    <r>
      <rPr>
        <vertAlign val="superscript"/>
        <sz val="10"/>
        <color indexed="8"/>
        <rFont val="Arial"/>
        <family val="2"/>
      </rPr>
      <t>3</t>
    </r>
    <r>
      <rPr>
        <sz val="10"/>
        <color indexed="8"/>
        <rFont val="Arial"/>
        <family val="2"/>
      </rPr>
      <t>) - No AL Sales</t>
    </r>
  </si>
  <si>
    <r>
      <t>Crude Bitumen Unit Price ($/m</t>
    </r>
    <r>
      <rPr>
        <vertAlign val="superscript"/>
        <sz val="10"/>
        <color indexed="8"/>
        <rFont val="Arial"/>
        <family val="2"/>
      </rPr>
      <t>3</t>
    </r>
    <r>
      <rPr>
        <sz val="10"/>
        <color indexed="8"/>
        <rFont val="Arial"/>
        <family val="2"/>
      </rPr>
      <t>) - AL Sales &lt; Threshold%</t>
    </r>
  </si>
  <si>
    <r>
      <t>Blended Bitumen &lt;Blend Type(s)&gt; Unit Price ($/m</t>
    </r>
    <r>
      <rPr>
        <vertAlign val="superscript"/>
        <sz val="10"/>
        <color indexed="8"/>
        <rFont val="Arial"/>
        <family val="2"/>
      </rPr>
      <t>3</t>
    </r>
    <r>
      <rPr>
        <sz val="10"/>
        <color indexed="8"/>
        <rFont val="Arial"/>
        <family val="2"/>
      </rPr>
      <t>) - AL Sales &gt; or = Threshold%</t>
    </r>
  </si>
  <si>
    <r>
      <t>Blended Bitumen &lt;Blend Type(s)&gt; Unit Price ($/m</t>
    </r>
    <r>
      <rPr>
        <vertAlign val="superscript"/>
        <sz val="10"/>
        <color indexed="8"/>
        <rFont val="Arial"/>
        <family val="2"/>
      </rPr>
      <t>3</t>
    </r>
    <r>
      <rPr>
        <sz val="10"/>
        <color indexed="8"/>
        <rFont val="Arial"/>
        <family val="2"/>
      </rPr>
      <t>) - No AL Sales</t>
    </r>
  </si>
  <si>
    <r>
      <t>Blended Bitumen &lt;Blend Type(s)&gt; Unit Price ($/m</t>
    </r>
    <r>
      <rPr>
        <vertAlign val="superscript"/>
        <sz val="10"/>
        <color indexed="8"/>
        <rFont val="Arial"/>
        <family val="2"/>
      </rPr>
      <t>3</t>
    </r>
    <r>
      <rPr>
        <sz val="10"/>
        <color indexed="8"/>
        <rFont val="Arial"/>
        <family val="2"/>
      </rPr>
      <t>) - AL Sales &lt; Threshold%</t>
    </r>
  </si>
  <si>
    <r>
      <t>Other Oil Sands Product Unit Price ($/unit</t>
    </r>
    <r>
      <rPr>
        <sz val="10"/>
        <color indexed="8"/>
        <rFont val="Arial"/>
        <family val="2"/>
      </rPr>
      <t>) - AL Sales &gt; or = Threshold%</t>
    </r>
  </si>
  <si>
    <r>
      <t>Other Oil Sands Product Unit Price ($/m</t>
    </r>
    <r>
      <rPr>
        <vertAlign val="superscript"/>
        <sz val="10"/>
        <color indexed="8"/>
        <rFont val="Arial"/>
        <family val="2"/>
      </rPr>
      <t>3</t>
    </r>
    <r>
      <rPr>
        <sz val="10"/>
        <color indexed="8"/>
        <rFont val="Arial"/>
        <family val="2"/>
      </rPr>
      <t>) - No AL Sales</t>
    </r>
  </si>
  <si>
    <r>
      <t>Other Oil Sands Product Unit Price ($/m</t>
    </r>
    <r>
      <rPr>
        <vertAlign val="superscript"/>
        <sz val="10"/>
        <color indexed="8"/>
        <rFont val="Arial"/>
        <family val="2"/>
      </rPr>
      <t>3</t>
    </r>
    <r>
      <rPr>
        <sz val="10"/>
        <color indexed="8"/>
        <rFont val="Arial"/>
        <family val="2"/>
      </rPr>
      <t>) - AL Sales &lt; Threshold%</t>
    </r>
  </si>
  <si>
    <t>Diluent Value in Volume at RCP ($)</t>
  </si>
  <si>
    <r>
      <t>Diluent in Remaining Volume (m</t>
    </r>
    <r>
      <rPr>
        <vertAlign val="superscript"/>
        <sz val="10"/>
        <rFont val="Arial"/>
        <family val="2"/>
      </rPr>
      <t>3</t>
    </r>
    <r>
      <rPr>
        <sz val="10"/>
        <rFont val="Arial"/>
        <family val="2"/>
      </rPr>
      <t>)</t>
    </r>
  </si>
  <si>
    <t>Diluent Value in Remaining Volume ($)</t>
  </si>
  <si>
    <t>Diluent Value in Volume at RCP - Diluent Value in AL Sales Volume</t>
  </si>
  <si>
    <t>Diluent Value in AL Sales Volume / Diluent Volume in AL Sales Volume</t>
  </si>
  <si>
    <t>Diluent in Volume at RCP - Diluent Volume in AL Sales Volume</t>
  </si>
  <si>
    <t>Diluent Value in Volume at RCP / Diluent in Volume at RCP</t>
  </si>
  <si>
    <t>GROSS REVENUE (do not use to calculate Net Revenue)</t>
  </si>
  <si>
    <t>Project Revenue - Diluent Value in Volume at RCP</t>
  </si>
  <si>
    <t>Diluent Value in Volume at RCP</t>
  </si>
  <si>
    <t xml:space="preserve">(Crude Bitumen AL Sales Value - Crude Bitumen AL Handling Charges) / Crude Bitumen AL Sales Volume </t>
  </si>
  <si>
    <t>(ie.  (TC-HC) / TD )</t>
  </si>
  <si>
    <t>(ie. ((TC-HC) + ((NQ x P)) / PQ)</t>
  </si>
  <si>
    <t>(Blended Bitumen AL Sales Value - Blended Bitumen AL Handling Charges) / Blended Bitumen AL Sales Volume</t>
  </si>
  <si>
    <t>(ie. (TC-HC) / TD)</t>
  </si>
  <si>
    <t>(Other Oil Sands Products AL Sales Value - Other Oil Sands Products AL Handling Charges) / Other Oil Sands Products AL Sales Volume</t>
  </si>
  <si>
    <t xml:space="preserve">((Other Oil Sands Products Volume at RCP x FMV) / Other Oil Sands Products Volume at RCP </t>
  </si>
  <si>
    <t xml:space="preserve">((Other Oil Sands Products AL Sales Value - Other Oil Sands Products AL Handling Charges) + ((Other Oil Sands Products Volume at RCP - Other Oil Sands Products AL Sales Volume) x FMV)) / Other Oil Sands Products Volume at RCP </t>
  </si>
  <si>
    <t>(ie. ((TC-HC) + (NQ x P)) / PQ)</t>
  </si>
  <si>
    <r>
      <t>Diluent in AL Sales Unit Price ($/m</t>
    </r>
    <r>
      <rPr>
        <vertAlign val="superscript"/>
        <sz val="10"/>
        <color indexed="8"/>
        <rFont val="Arial"/>
        <family val="2"/>
      </rPr>
      <t>3</t>
    </r>
    <r>
      <rPr>
        <sz val="10"/>
        <color indexed="8"/>
        <rFont val="Arial"/>
        <family val="2"/>
      </rPr>
      <t>)</t>
    </r>
  </si>
  <si>
    <r>
      <t>Diluent in Volume at RCP Unit Price ($/m</t>
    </r>
    <r>
      <rPr>
        <vertAlign val="superscript"/>
        <sz val="10"/>
        <color indexed="8"/>
        <rFont val="Arial"/>
        <family val="2"/>
      </rPr>
      <t>3</t>
    </r>
    <r>
      <rPr>
        <sz val="10"/>
        <color indexed="8"/>
        <rFont val="Arial"/>
        <family val="2"/>
      </rPr>
      <t>)</t>
    </r>
  </si>
  <si>
    <t>CD - Cost of diluent if oil sands product is a blend</t>
  </si>
  <si>
    <t>(ie. (NQ x P) / PQ)</t>
  </si>
  <si>
    <t>(ie.(NQ x P) + CD) / PQ, where NQ is clean bitumen in the blend)</t>
  </si>
  <si>
    <t>(ie. ((TC-HC) + ((NQ x P) + CD)) / PQ , where NQ is clean crude bitumen in a blend</t>
  </si>
  <si>
    <t>NON ARM'S LENGTH INFORMATION</t>
  </si>
  <si>
    <t xml:space="preserve">Other Oil Sands Products NAL Sales Volume (unit) </t>
  </si>
  <si>
    <t>Crude Bitumen NAL Sales Value ($)</t>
  </si>
  <si>
    <t>Other Oil Sands Products NAL Sales Value ($)</t>
  </si>
  <si>
    <t>Diluent Value in AL Sales ($)</t>
  </si>
  <si>
    <t>Diluent Value in NAL Sales ($)</t>
  </si>
  <si>
    <t>Excess of Prev Period's Total Other Net Proceeds over Total Allowed Costs + Earned Proceeds</t>
  </si>
  <si>
    <t>Project Name:</t>
  </si>
  <si>
    <t>OSR #:</t>
  </si>
  <si>
    <r>
      <t>Blended Bitumen Unit Price ($/m</t>
    </r>
    <r>
      <rPr>
        <vertAlign val="superscript"/>
        <sz val="10"/>
        <color indexed="8"/>
        <rFont val="Arial"/>
        <family val="2"/>
      </rPr>
      <t>3</t>
    </r>
    <r>
      <rPr>
        <sz val="10"/>
        <color indexed="8"/>
        <rFont val="Arial"/>
        <family val="2"/>
      </rPr>
      <t>) - AL Sales &gt; or = Threshold%</t>
    </r>
  </si>
  <si>
    <r>
      <t>Blended Bitumen Unit Price ($/m</t>
    </r>
    <r>
      <rPr>
        <vertAlign val="superscript"/>
        <sz val="10"/>
        <color indexed="8"/>
        <rFont val="Arial"/>
        <family val="2"/>
      </rPr>
      <t>3</t>
    </r>
    <r>
      <rPr>
        <sz val="10"/>
        <color indexed="8"/>
        <rFont val="Arial"/>
        <family val="2"/>
      </rPr>
      <t>) - No AL Sales</t>
    </r>
  </si>
  <si>
    <t>Total Period Costs</t>
  </si>
  <si>
    <t>Date Prepared:</t>
  </si>
  <si>
    <t>Project Expansion PNCB</t>
  </si>
  <si>
    <t xml:space="preserve">(Crude Bitumen Volume at RCP x Bitumen Adj BVM Price)  / Crude Bitumen Volume at RCP </t>
  </si>
  <si>
    <t>((Crude Bitumen AL Sales Value - Crude Bitumen AL Handling Charges) + ((Crude Bitumen Volume at RCP - Crude Bitumen AL Sales Volume) x Bitumen Adj BVM Price)) / Crude Bitumen Volume at RCP</t>
  </si>
  <si>
    <t xml:space="preserve">(((Blended Bitumen Volume at RCP - Diluent in Volume at RCP) x Bitumen Adj BVM Price) + Diluent Value in Volume at RCP ) / Blended Bitumen Volume at RCP   </t>
  </si>
  <si>
    <t>(((Blended Bitumen AL Sales Value - Blended Bitumen AL Handling Charges) + ((Blended Bitumen Volume at RCP - Blended Bitumen AL Sales Volume - Diluent in Remaining Volume) x Bitumen Adj BVM Price) + Diluent Value in Remaining Volume)) / Blended Bitumen Volume at RCP</t>
  </si>
  <si>
    <t>Bitumen Adj BVM Price - bitumen price calculated using BVM Valuation Model and adjusted for quality and transportation</t>
  </si>
  <si>
    <t>P - Bitumen Adj BVM Price or Other Oil Sand Product FMV</t>
  </si>
  <si>
    <t>Other Oil Sands Product FMV ($/unit)</t>
  </si>
  <si>
    <r>
      <t>Blended Bitumen Unit Price ($/m</t>
    </r>
    <r>
      <rPr>
        <vertAlign val="superscript"/>
        <sz val="10"/>
        <color indexed="8"/>
        <rFont val="Arial"/>
        <family val="2"/>
      </rPr>
      <t>3</t>
    </r>
    <r>
      <rPr>
        <sz val="10"/>
        <color indexed="8"/>
        <rFont val="Arial"/>
        <family val="2"/>
      </rPr>
      <t>) - AL Sales &lt; Threshold%</t>
    </r>
  </si>
  <si>
    <r>
      <t>Other Oil Sands Product Unit Price ($/unit</t>
    </r>
    <r>
      <rPr>
        <sz val="10"/>
        <color indexed="8"/>
        <rFont val="Arial"/>
        <family val="2"/>
      </rPr>
      <t>) - No AL Sales</t>
    </r>
  </si>
  <si>
    <r>
      <t>Other Oil Sands Product Unit Price ($/unit</t>
    </r>
    <r>
      <rPr>
        <sz val="10"/>
        <color indexed="8"/>
        <rFont val="Arial"/>
        <family val="2"/>
      </rPr>
      <t>) - AL Sales &lt; Threshold%</t>
    </r>
  </si>
  <si>
    <t>GFE-1</t>
  </si>
  <si>
    <t>Post-Payout  ---  Good Faith Estimate</t>
  </si>
  <si>
    <t>E-Mail Address:</t>
  </si>
  <si>
    <t>Crude Bitumen Handling Charges for AL Sales ($)</t>
  </si>
  <si>
    <t>Other Oil Sands Products Handling Charges for AL Sales ($)</t>
  </si>
  <si>
    <t>Crude Bitumen Handling Charges for NAL Sales ($)</t>
  </si>
  <si>
    <t>Other Oil Sands Products Handling Charges for NAL Sales ($)</t>
  </si>
  <si>
    <t>Production Month</t>
  </si>
  <si>
    <t>Blended Bitumen Revenue</t>
  </si>
  <si>
    <t>Operator Id:</t>
  </si>
  <si>
    <t>Operator Name:</t>
  </si>
  <si>
    <t>Form Id:</t>
  </si>
  <si>
    <t xml:space="preserve">Reminder: This report must be accompanied by a statement indicating approval of this report by the chief financial officer, or by a senior officer of the operator approved in advance by Alberta Energy. - Oil Sands Royalty Regulation 2009, Section 38(5).  </t>
  </si>
  <si>
    <t>The statement of approval must reference the project id and royalty payable being approved.</t>
  </si>
  <si>
    <t>Blended Bitumen  AL Sales Value ($)</t>
  </si>
  <si>
    <t>Blended Bitumen Handling Charges for AL Sales ($)</t>
  </si>
  <si>
    <t>Blended Bitumen  NAL Sales Value ($)</t>
  </si>
  <si>
    <t>Blended Bitumen  Handling Charges for NAL Sales ($)</t>
  </si>
  <si>
    <r>
      <t>Report Month</t>
    </r>
    <r>
      <rPr>
        <b/>
        <u val="single"/>
        <vertAlign val="superscript"/>
        <sz val="12"/>
        <rFont val="Arial"/>
        <family val="2"/>
      </rPr>
      <t>(1)</t>
    </r>
    <r>
      <rPr>
        <b/>
        <u val="single"/>
        <sz val="12"/>
        <rFont val="Arial"/>
        <family val="2"/>
      </rPr>
      <t>:</t>
    </r>
  </si>
  <si>
    <t>OSR047</t>
  </si>
  <si>
    <r>
      <t>Bitumen Adj BVM Price ($/m</t>
    </r>
    <r>
      <rPr>
        <b/>
        <vertAlign val="superscript"/>
        <sz val="10"/>
        <rFont val="Arial"/>
        <family val="2"/>
      </rPr>
      <t>3</t>
    </r>
    <r>
      <rPr>
        <b/>
        <sz val="10"/>
        <rFont val="Arial"/>
        <family val="2"/>
      </rPr>
      <t>)</t>
    </r>
  </si>
  <si>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</si>
  <si>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</si>
  <si>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</si>
  <si>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t>Other Oil Sands Products Volume at RCP (unit)</t>
  </si>
  <si>
    <r>
      <t>Crude Bitumen 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</si>
  <si>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</si>
  <si>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Crude Bitumen NAL Sales Volume (m</t>
    </r>
    <r>
      <rPr>
        <vertAlign val="superscript"/>
        <sz val="10"/>
        <rFont val="Arial"/>
        <family val="2"/>
      </rPr>
      <t>3</t>
    </r>
    <r>
      <rPr>
        <sz val="10"/>
        <rFont val="Arial"/>
        <family val="2"/>
      </rPr>
      <t>)</t>
    </r>
  </si>
  <si>
    <r>
      <t>Blended Bitumen NAL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</si>
  <si>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</si>
  <si>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Bitumen Density (kg/m</t>
    </r>
    <r>
      <rPr>
        <b/>
        <vertAlign val="superscript"/>
        <sz val="10"/>
        <rFont val="Arial"/>
        <family val="2"/>
      </rPr>
      <t>3</t>
    </r>
    <r>
      <rPr>
        <b/>
        <sz val="10"/>
        <rFont val="Arial"/>
        <family val="2"/>
      </rPr>
      <t>)</t>
    </r>
  </si>
  <si>
    <r>
      <t>Bitumen Hardisty BVM Price ($/m</t>
    </r>
    <r>
      <rPr>
        <b/>
        <vertAlign val="superscript"/>
        <sz val="10"/>
        <rFont val="Arial"/>
        <family val="2"/>
      </rPr>
      <t>3</t>
    </r>
    <r>
      <rPr>
        <b/>
        <sz val="10"/>
        <rFont val="Arial"/>
        <family val="2"/>
      </rPr>
      <t>)</t>
    </r>
  </si>
  <si>
    <r>
      <t>BVM Transportation Allowance ($/m</t>
    </r>
    <r>
      <rPr>
        <b/>
        <vertAlign val="superscript"/>
        <sz val="10"/>
        <rFont val="Arial"/>
        <family val="2"/>
      </rPr>
      <t>3</t>
    </r>
    <r>
      <rPr>
        <b/>
        <sz val="10"/>
        <rFont val="Arial"/>
        <family val="2"/>
      </rPr>
      <t>)</t>
    </r>
  </si>
  <si>
    <r>
      <t>BVM Quality Adjustment ($/m</t>
    </r>
    <r>
      <rPr>
        <b/>
        <vertAlign val="superscript"/>
        <sz val="10"/>
        <rFont val="Arial"/>
        <family val="2"/>
      </rPr>
      <t>3</t>
    </r>
    <r>
      <rPr>
        <b/>
        <sz val="10"/>
        <rFont val="Arial"/>
        <family val="2"/>
      </rPr>
      <t>)</t>
    </r>
  </si>
  <si>
    <r>
      <t>Diluent in AL Sales Unit Price ($/m</t>
    </r>
    <r>
      <rPr>
        <vertAlign val="superscript"/>
        <sz val="10"/>
        <rFont val="Arial"/>
        <family val="2"/>
      </rPr>
      <t>3</t>
    </r>
    <r>
      <rPr>
        <sz val="10"/>
        <rFont val="Arial"/>
        <family val="2"/>
      </rPr>
      <t>)</t>
    </r>
  </si>
  <si>
    <r>
      <t>Diluent in Volume at RCP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</si>
  <si>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</si>
  <si>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Volume at RCP (m</t>
    </r>
    <r>
      <rPr>
        <vertAlign val="superscript"/>
        <sz val="10"/>
        <rFont val="Arial"/>
        <family val="2"/>
      </rPr>
      <t>3</t>
    </r>
    <r>
      <rPr>
        <sz val="10"/>
        <rFont val="Arial"/>
        <family val="2"/>
      </rPr>
      <t>)</t>
    </r>
  </si>
  <si>
    <r>
      <t>Diluent in Remaining Volume (m</t>
    </r>
    <r>
      <rPr>
        <vertAlign val="superscript"/>
        <sz val="10"/>
        <rFont val="Arial"/>
        <family val="2"/>
      </rPr>
      <t>3</t>
    </r>
    <r>
      <rPr>
        <sz val="10"/>
        <rFont val="Arial"/>
        <family val="2"/>
      </rPr>
      <t xml:space="preserve">) - Vol at RCP </t>
    </r>
    <r>
      <rPr>
        <i/>
        <sz val="10"/>
        <rFont val="Arial"/>
        <family val="2"/>
      </rPr>
      <t>less</t>
    </r>
    <r>
      <rPr>
        <sz val="10"/>
        <rFont val="Arial"/>
        <family val="2"/>
      </rPr>
      <t xml:space="preserve"> AL Sales</t>
    </r>
  </si>
  <si>
    <r>
      <t xml:space="preserve">Diluent Value in Remaining Volume ($) - Vol at RCP </t>
    </r>
    <r>
      <rPr>
        <i/>
        <sz val="10"/>
        <rFont val="Arial"/>
        <family val="2"/>
      </rPr>
      <t>less</t>
    </r>
    <r>
      <rPr>
        <sz val="10"/>
        <rFont val="Arial"/>
        <family val="2"/>
      </rPr>
      <t xml:space="preserve"> AL Sales</t>
    </r>
  </si>
  <si>
    <t>For OSR 047 Only</t>
  </si>
  <si>
    <t>Cumulative Royalty Installments</t>
  </si>
  <si>
    <t>Name of Project</t>
  </si>
  <si>
    <t>BA ID of Operator</t>
  </si>
  <si>
    <t>Name of Operator</t>
  </si>
  <si>
    <t>Enter contact for the form</t>
  </si>
  <si>
    <t>(###)###-####</t>
  </si>
  <si>
    <t>Contact@email.ca</t>
  </si>
  <si>
    <t xml:space="preserve">ARA Adjusted </t>
  </si>
  <si>
    <t>NET REVENUE AFTER ARA</t>
  </si>
  <si>
    <t>Contact Name:</t>
  </si>
  <si>
    <t>Company Title:</t>
  </si>
  <si>
    <t xml:space="preserve">Enter contact's position </t>
  </si>
  <si>
    <t>Phone Number:</t>
  </si>
  <si>
    <t>Total Allowed Costs before ARA</t>
  </si>
  <si>
    <t>ARA for UGC</t>
  </si>
  <si>
    <t>Total Allowed Costs after ARA</t>
  </si>
  <si>
    <t>FOR DOE ADMINISTRATIVE PURPOSES - DO NOT REMOVE</t>
  </si>
  <si>
    <t>Form ID:</t>
  </si>
  <si>
    <t>Version:</t>
  </si>
  <si>
    <t>Net Rev Royalty (NRR) After ARA</t>
  </si>
  <si>
    <t>Gross Rev Royalty (GRR)</t>
  </si>
  <si>
    <t>NET LOSS AFTER ARA (Carry Forward to Next Period)</t>
  </si>
  <si>
    <t>yyyy/mm/dd</t>
  </si>
  <si>
    <t>Monthly Unit Price (can be negative, rounded to 2 decimals)</t>
  </si>
  <si>
    <r>
      <t>Bitumen Adj BVM Price ($/m</t>
    </r>
    <r>
      <rPr>
        <b/>
        <vertAlign val="superscript"/>
        <sz val="10"/>
        <color indexed="8"/>
        <rFont val="Arial"/>
        <family val="2"/>
      </rPr>
      <t>3</t>
    </r>
    <r>
      <rPr>
        <b/>
        <sz val="10"/>
        <color indexed="8"/>
        <rFont val="Arial"/>
        <family val="2"/>
      </rPr>
      <t>)</t>
    </r>
  </si>
  <si>
    <t>Bitumen Hardisty BVM Price - BVM Transportation Allowance - BVM Quality Adjustment</t>
  </si>
  <si>
    <t>Sum of Product Revenues (e.g. Crude Bitumen Revenue + Blended Bitumen Revenue + Other Oil Sands Products Revenue)</t>
  </si>
  <si>
    <t>Net Revenue After ARA for the Period (must be greater than or equal to 0)</t>
  </si>
  <si>
    <t>Project Revenue for Period - (Total Allowed Costs After ARA for Period - Allowable Revenue from Other Net Proceeds for Period)</t>
  </si>
  <si>
    <t>Note: Product Revenue for royalty must be greater than or equal to zero.  Diluent value for royalty must be less than or equal to the Blend revenue for royalty.</t>
  </si>
  <si>
    <r>
      <t>F</t>
    </r>
    <r>
      <rPr>
        <vertAlign val="subscript"/>
        <sz val="10"/>
        <rFont val="Arial"/>
        <family val="2"/>
      </rPr>
      <t>N</t>
    </r>
    <r>
      <rPr>
        <sz val="10"/>
        <rFont val="Arial"/>
        <family val="2"/>
      </rPr>
      <t xml:space="preserve"> is 15% divided by $65 per barrel</t>
    </r>
  </si>
  <si>
    <t>A is the lesser of the WTI price for the year containing the Period and $120 per barrel;</t>
  </si>
  <si>
    <t>B is the lesser of A for that year and $55 per barrel.</t>
  </si>
  <si>
    <r>
      <t>R</t>
    </r>
    <r>
      <rPr>
        <b/>
        <vertAlign val="subscript"/>
        <sz val="10"/>
        <rFont val="Arial"/>
        <family val="2"/>
      </rPr>
      <t>N</t>
    </r>
    <r>
      <rPr>
        <b/>
        <sz val="10"/>
        <rFont val="Arial"/>
        <family val="2"/>
      </rPr>
      <t>%</t>
    </r>
  </si>
  <si>
    <r>
      <t>R</t>
    </r>
    <r>
      <rPr>
        <vertAlign val="subscript"/>
        <sz val="10"/>
        <rFont val="Arial"/>
        <family val="2"/>
      </rPr>
      <t>N</t>
    </r>
    <r>
      <rPr>
        <sz val="10"/>
        <rFont val="Arial"/>
        <family val="2"/>
      </rPr>
      <t>% is the Crown's royalty share of the quantity expressed as a percentage;</t>
    </r>
  </si>
  <si>
    <t>NR  is the net revenue of the Project for the Period After ARA</t>
  </si>
  <si>
    <t>GR is the gross revenue of the Project for the Period</t>
  </si>
  <si>
    <r>
      <t>R</t>
    </r>
    <r>
      <rPr>
        <b/>
        <vertAlign val="subscript"/>
        <sz val="10"/>
        <rFont val="Arial"/>
        <family val="2"/>
      </rPr>
      <t>G</t>
    </r>
    <r>
      <rPr>
        <b/>
        <sz val="10"/>
        <rFont val="Arial"/>
        <family val="2"/>
      </rPr>
      <t>% (published by DOE)</t>
    </r>
  </si>
  <si>
    <r>
      <t>R</t>
    </r>
    <r>
      <rPr>
        <vertAlign val="subscript"/>
        <sz val="10"/>
        <rFont val="Arial"/>
        <family val="2"/>
      </rPr>
      <t>G</t>
    </r>
    <r>
      <rPr>
        <sz val="10"/>
        <rFont val="Arial"/>
        <family val="2"/>
      </rPr>
      <t>%=1% + [F</t>
    </r>
    <r>
      <rPr>
        <vertAlign val="subscript"/>
        <sz val="10"/>
        <rFont val="Arial"/>
        <family val="2"/>
      </rPr>
      <t>G</t>
    </r>
    <r>
      <rPr>
        <sz val="10"/>
        <rFont val="Arial"/>
        <family val="2"/>
      </rPr>
      <t xml:space="preserve"> (A - B)], where</t>
    </r>
  </si>
  <si>
    <r>
      <t>F</t>
    </r>
    <r>
      <rPr>
        <vertAlign val="subscript"/>
        <sz val="10"/>
        <rFont val="Arial"/>
        <family val="2"/>
      </rPr>
      <t>G</t>
    </r>
    <r>
      <rPr>
        <sz val="10"/>
        <rFont val="Arial"/>
        <family val="2"/>
      </rPr>
      <t xml:space="preserve"> is 8% divided by $65 per barrel;</t>
    </r>
  </si>
  <si>
    <t>Annual Royalty</t>
  </si>
  <si>
    <t>Royalty Installment for current production month (report month) and remaining production months in the Period is the same as the Royalty Calculated (for the month).</t>
  </si>
  <si>
    <t>Royalty Installment for production months prior to the current production month is the original royalty installment that was calculated for that production month. The monthly royalty installments for prior production months must be entered into the spreadsheet.</t>
  </si>
  <si>
    <t>Total Allowed Costs Before ARA</t>
  </si>
  <si>
    <t>Total Allowed Costs After ARA</t>
  </si>
  <si>
    <t>Total Allowed Costs Before ARA for the Period - ARA for UGC</t>
  </si>
  <si>
    <t>Excess of Current Period ONP over Total AC Before ARA</t>
  </si>
  <si>
    <t>Total Other Net Proceeds for the Period - Total Allowed Costs Before ARA for the Period</t>
  </si>
  <si>
    <t>Net Loss After ARA for the Period (must be greater than or equal to 0)</t>
  </si>
  <si>
    <t>Total Allowed Costs for Period After ARA - (Project Revenue for Period + Allowable Revenue from Other Net Proceeds for Period)</t>
  </si>
  <si>
    <t>Excess of Current Period GRR over NRR After ARA (carry forward to next period)</t>
  </si>
  <si>
    <t>If Gross Rev Royalty 'GRR'  &gt; Net Rev Royalty 'NRR After ARA', then: Gross Rev Royalty - Net Rev Royalty After ARA; otherwise, value is 0</t>
  </si>
  <si>
    <t>Calculated Field for OSR047 GFE</t>
  </si>
  <si>
    <t>Version #:</t>
  </si>
  <si>
    <t>Formula Legend</t>
  </si>
  <si>
    <t>Crude Bitumen Volume at RCP x Crude Bitumen Unit Price when AL Sales &gt; or = Threshold</t>
  </si>
  <si>
    <t>Crude Bitumen Volume at RCP x Crude Bitumen Unit Price when No AL Sales</t>
  </si>
  <si>
    <t>Crude Bitumen Volume at RCP x Crude Bitumen Unit Price when AL Sales &lt; Threshold</t>
  </si>
  <si>
    <t>Blended Bitumen Volume at RCP x Blended Bitumen Unit Price when AL Sales &gt; or = Threshold</t>
  </si>
  <si>
    <t>Blended Bitumen Volume at RCP x Blended Bitumen Unit Price when No AL Sales</t>
  </si>
  <si>
    <t>Blended Bitumen Volume at RCP x Blended Bitumen Unit Price when AL Sales &lt; Threshold</t>
  </si>
  <si>
    <t>Other Oil Sands Products Volume at RCP x Other Oil Sands Products Unit Price when AL Sales &gt; or = Threshold</t>
  </si>
  <si>
    <t>Other Oil Sands Products Volume at RCP x Other Oil Sands Products Unit Price when No AL Sales</t>
  </si>
  <si>
    <t>Other Oil Sands Products Volume at RCP x Other Oil Sands Products Unit Price when AL Sales &lt; Threshold</t>
  </si>
  <si>
    <t>NQ - production quantity at RCP less AL disposition (for Blend, NQ is the clean crude bitumen in a blend)</t>
  </si>
  <si>
    <r>
      <t>R</t>
    </r>
    <r>
      <rPr>
        <vertAlign val="subscript"/>
        <sz val="10"/>
        <rFont val="Arial"/>
        <family val="2"/>
      </rPr>
      <t>G</t>
    </r>
    <r>
      <rPr>
        <sz val="10"/>
        <rFont val="Arial"/>
        <family val="2"/>
      </rPr>
      <t>% is the Crown's royalty share of the quantity expressed as a percentage;</t>
    </r>
  </si>
  <si>
    <t>Earned (Current Period's ONP)</t>
  </si>
  <si>
    <t>ALLOWED COSTS (AC)</t>
  </si>
  <si>
    <t>OTHER NET PROCEEDS (ONP)</t>
  </si>
  <si>
    <t>Excess of Current Period ONP over Total AC Before ARA (Carry Forward to Next Period)</t>
  </si>
  <si>
    <t>Excess of Current Period GRR over NRR After ARA (Carry Forward to Next Period)</t>
  </si>
  <si>
    <t>Revenue for Royalty Calculation</t>
  </si>
  <si>
    <t>(Total Crude Bitumen Revenue + (Total Blend Bitumen Revenue - Total Diluent Cost in the Blend) + Total Other OS Product Revenue)</t>
  </si>
  <si>
    <t>Gross Revenue Royalty (rounded to whole value)</t>
  </si>
  <si>
    <t>Net Revenue Royalty After ARA (rounded to whole value)</t>
  </si>
  <si>
    <t>Revenue for Royalty Calculation*</t>
  </si>
  <si>
    <t>*Revenue for Royalty Calculation will differ from Gross Revenue if there are product losses or if Diluent costs are greater than the Blended Bitumen revenues.</t>
  </si>
  <si>
    <t>Revenue (can be negative, rounded to whole value)</t>
  </si>
  <si>
    <t>Cumulative Royalty Installments charged + Current Month Monthly Royalty Installment</t>
  </si>
  <si>
    <t xml:space="preserve">(1) Report Month is the current production month. Form submission is due 30 days after the report month.  </t>
  </si>
  <si>
    <t>Lesser of Total Allowed Costs Before ARA or Total Other Net Proceeds</t>
  </si>
  <si>
    <t>SCHEDULE "B" to ALBERTA SUNCOR (O.S.G.) CROWN AGREEMENT:</t>
  </si>
  <si>
    <t>T</t>
  </si>
  <si>
    <t>All dollar amounts are in $CAD millions unless otherwise stated</t>
  </si>
  <si>
    <t>Remaining Value @ Jan. 1, 2009</t>
  </si>
  <si>
    <t>Cost Adjustment Pool - Opening Balance</t>
  </si>
  <si>
    <t>Where T &gt; 2009</t>
  </si>
  <si>
    <t>Period Discount factor</t>
  </si>
  <si>
    <t>Annual Recognition Amount</t>
  </si>
  <si>
    <t>Cost Adjustment Pool Reduction</t>
  </si>
  <si>
    <t>Cost Adjustment Pool - Closing Balance</t>
  </si>
  <si>
    <t>ARA Adjustment</t>
  </si>
  <si>
    <t>DRAFT AND WITHOUT PREJUDICE - SUBJECT TO REVISIONS</t>
  </si>
  <si>
    <t>*** Formula needs to be adjusted if Royalty is paid based on Gross Revenue for the year***</t>
  </si>
  <si>
    <t>ARA Adjustment %</t>
  </si>
  <si>
    <r>
      <t>R</t>
    </r>
    <r>
      <rPr>
        <vertAlign val="subscript"/>
        <sz val="16"/>
        <rFont val="Arial"/>
        <family val="2"/>
      </rPr>
      <t xml:space="preserve">N </t>
    </r>
    <r>
      <rPr>
        <sz val="16"/>
        <rFont val="Arial"/>
        <family val="2"/>
      </rPr>
      <t>Factor % or R</t>
    </r>
    <r>
      <rPr>
        <vertAlign val="subscript"/>
        <sz val="16"/>
        <rFont val="Arial"/>
        <family val="2"/>
      </rPr>
      <t>G</t>
    </r>
    <r>
      <rPr>
        <sz val="16"/>
        <rFont val="Arial"/>
        <family val="2"/>
      </rPr>
      <t>%</t>
    </r>
  </si>
  <si>
    <t xml:space="preserve">THIRD AMENDMENT AND BITUMEN ROYALTY OPTION AGREEMENT </t>
  </si>
  <si>
    <t>Royalty Installment Calculated</t>
  </si>
  <si>
    <r>
      <t>Royalty Installment Payable</t>
    </r>
    <r>
      <rPr>
        <b/>
        <vertAlign val="superscript"/>
        <sz val="10"/>
        <rFont val="Arial"/>
        <family val="2"/>
      </rPr>
      <t>(2)</t>
    </r>
  </si>
  <si>
    <t>(2) For the report month and future production months, the Royalty Installment Payable will be the same as the Royalty Installment Calculated.  For production months previous to the report month, input the Royalty Installment Calculated from its respective report months as the Royalty Installment Payable.</t>
  </si>
  <si>
    <t>If the Royalty Installment Calculated is a negative amount in a month, the Royalty Installment Payable for that month is $0.</t>
  </si>
  <si>
    <t>Royalty Installment Calculated (can be negative)</t>
  </si>
  <si>
    <t>Annual Royalty is the greater of the Gross Revenue Royalty and Net Revenue Royalty After ARA</t>
  </si>
  <si>
    <t>Royalty Installment Payable (cannot be negative)</t>
  </si>
  <si>
    <t xml:space="preserve">This is the installment calculation of the annual royalty payable.  If Gross Revenue Royalty is greater than Net Revenue Royalty After ARA, the annual royalty payable is the Gross Revenue Royalty amount, otherwise, the annual royalty payble is the Net Revenue Royalty After ARA amount. </t>
  </si>
  <si>
    <t>Revised: November 17, 2011</t>
  </si>
  <si>
    <t>OSR047_GFE_2016</t>
  </si>
  <si>
    <r>
      <t xml:space="preserve">Revenue for Royalty Calculation x </t>
    </r>
    <r>
      <rPr>
        <sz val="10"/>
        <rFont val="Arial"/>
        <family val="2"/>
      </rPr>
      <t>Published R</t>
    </r>
    <r>
      <rPr>
        <vertAlign val="subscript"/>
        <sz val="10"/>
        <rFont val="Arial"/>
        <family val="2"/>
      </rPr>
      <t>G</t>
    </r>
    <r>
      <rPr>
        <sz val="10"/>
        <rFont val="Arial"/>
        <family val="2"/>
      </rPr>
      <t>%</t>
    </r>
  </si>
  <si>
    <r>
      <t>(Greater of applicable R</t>
    </r>
    <r>
      <rPr>
        <vertAlign val="subscript"/>
        <sz val="10"/>
        <rFont val="Arial"/>
        <family val="2"/>
      </rPr>
      <t>G</t>
    </r>
    <r>
      <rPr>
        <sz val="10"/>
        <rFont val="Arial"/>
        <family val="2"/>
      </rPr>
      <t>% and R</t>
    </r>
    <r>
      <rPr>
        <vertAlign val="subscript"/>
        <sz val="10"/>
        <rFont val="Arial"/>
        <family val="2"/>
      </rPr>
      <t>N</t>
    </r>
    <r>
      <rPr>
        <sz val="10"/>
        <rFont val="Arial"/>
        <family val="2"/>
      </rPr>
      <t>%) x Monthly Gross Revenue to Date - Cumulative Royalty Installments charged</t>
    </r>
  </si>
  <si>
    <t>Template For Period 2016 to 2033</t>
  </si>
  <si>
    <r>
      <t>R</t>
    </r>
    <r>
      <rPr>
        <vertAlign val="subscript"/>
        <sz val="10"/>
        <rFont val="Arial"/>
        <family val="2"/>
      </rPr>
      <t>N</t>
    </r>
    <r>
      <rPr>
        <sz val="10"/>
        <rFont val="Arial"/>
        <family val="2"/>
      </rPr>
      <t>% = R</t>
    </r>
    <r>
      <rPr>
        <vertAlign val="subscript"/>
        <sz val="10"/>
        <rFont val="Arial"/>
        <family val="2"/>
      </rPr>
      <t>N</t>
    </r>
    <r>
      <rPr>
        <sz val="10"/>
        <rFont val="Arial"/>
        <family val="2"/>
      </rPr>
      <t>% Factor x NR After ARA / GR, where</t>
    </r>
  </si>
  <si>
    <r>
      <t>Revenue for Royalty Calculation x Published R</t>
    </r>
    <r>
      <rPr>
        <vertAlign val="subscript"/>
        <sz val="10"/>
        <rFont val="Arial"/>
        <family val="2"/>
      </rPr>
      <t>N</t>
    </r>
    <r>
      <rPr>
        <sz val="10"/>
        <rFont val="Arial"/>
        <family val="2"/>
      </rPr>
      <t>% Factor x Net Revenue After ARA / Gross Revenue</t>
    </r>
  </si>
  <si>
    <r>
      <t>R</t>
    </r>
    <r>
      <rPr>
        <vertAlign val="subscript"/>
        <sz val="10"/>
        <rFont val="Arial"/>
        <family val="2"/>
      </rPr>
      <t>N</t>
    </r>
    <r>
      <rPr>
        <sz val="10"/>
        <rFont val="Arial"/>
        <family val="2"/>
      </rPr>
      <t>% Factor = [25% + (F</t>
    </r>
    <r>
      <rPr>
        <vertAlign val="subscript"/>
        <sz val="10"/>
        <rFont val="Arial"/>
        <family val="2"/>
      </rPr>
      <t>N</t>
    </r>
    <r>
      <rPr>
        <sz val="10"/>
        <rFont val="Arial"/>
        <family val="2"/>
      </rPr>
      <t xml:space="preserve"> (A-B)], where</t>
    </r>
  </si>
  <si>
    <r>
      <t>R</t>
    </r>
    <r>
      <rPr>
        <b/>
        <vertAlign val="subscript"/>
        <sz val="12"/>
        <rFont val="Arial"/>
        <family val="2"/>
      </rPr>
      <t xml:space="preserve">N% </t>
    </r>
    <r>
      <rPr>
        <b/>
        <sz val="12"/>
        <rFont val="Arial"/>
        <family val="2"/>
      </rPr>
      <t>Factor</t>
    </r>
  </si>
  <si>
    <r>
      <t>R</t>
    </r>
    <r>
      <rPr>
        <b/>
        <vertAlign val="subscript"/>
        <sz val="12"/>
        <rFont val="Arial"/>
        <family val="2"/>
      </rPr>
      <t>G</t>
    </r>
    <r>
      <rPr>
        <b/>
        <sz val="12"/>
        <rFont val="Arial"/>
        <family val="2"/>
      </rPr>
      <t>%</t>
    </r>
  </si>
  <si>
    <r>
      <t>R</t>
    </r>
    <r>
      <rPr>
        <b/>
        <vertAlign val="subscript"/>
        <sz val="10"/>
        <rFont val="Arial"/>
        <family val="2"/>
      </rPr>
      <t>N</t>
    </r>
    <r>
      <rPr>
        <b/>
        <sz val="10"/>
        <rFont val="Arial"/>
        <family val="2"/>
      </rPr>
      <t>% Factor  (published by DOE)</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</si>
</sst>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0000%"/>
    <numFmt numFmtId="169" formatCode="&quot;$&quot;#,##0.00"/>
    <numFmt numFmtId="170" formatCode="&quot;$&quot;#,##0"/>
    <numFmt numFmtId="171" formatCode="#,##0.0_);\(#,##0.0\)"/>
    <numFmt numFmtId="172" formatCode="yyyy\-mm"/>
    <numFmt numFmtId="173" formatCode="&quot;$&quot;#,##0;\(&quot;$&quot;#,##0\)"/>
    <numFmt numFmtId="174" formatCode="#,##0.0_);[Red]\(#,##0.0\)"/>
    <numFmt numFmtId="175" formatCode="#,##0.000_);[Red]\(#,##0.000\)"/>
  </numFmts>
  <fonts count="101">
    <font>
      <sz val="12"/>
      <name val="SWISS"/>
      <family val="0"/>
    </font>
    <font>
      <sz val="11"/>
      <color indexed="8"/>
      <name val="Calibri"/>
      <family val="2"/>
    </font>
    <font>
      <sz val="10"/>
      <name val="Arial"/>
      <family val="2"/>
    </font>
    <font>
      <sz val="12"/>
      <name val="Arial"/>
      <family val="2"/>
    </font>
    <font>
      <b/>
      <u val="single"/>
      <sz val="10"/>
      <name val="Arial"/>
      <family val="2"/>
    </font>
    <font>
      <b/>
      <sz val="10"/>
      <name val="Arial"/>
      <family val="2"/>
    </font>
    <font>
      <u val="single"/>
      <sz val="10"/>
      <name val="Arial"/>
      <family val="2"/>
    </font>
    <font>
      <sz val="10"/>
      <color indexed="12"/>
      <name val="Arial"/>
      <family val="2"/>
    </font>
    <font>
      <b/>
      <sz val="18"/>
      <name val="Arial"/>
      <family val="2"/>
    </font>
    <font>
      <b/>
      <sz val="12"/>
      <name val="Arial"/>
      <family val="2"/>
    </font>
    <font>
      <b/>
      <u val="single"/>
      <sz val="12"/>
      <name val="Arial"/>
      <family val="2"/>
    </font>
    <font>
      <sz val="9"/>
      <name val="Arial"/>
      <family val="2"/>
    </font>
    <font>
      <sz val="10"/>
      <color indexed="8"/>
      <name val="Arial"/>
      <family val="2"/>
    </font>
    <font>
      <vertAlign val="superscript"/>
      <sz val="10"/>
      <color indexed="8"/>
      <name val="Arial"/>
      <family val="2"/>
    </font>
    <font>
      <vertAlign val="superscript"/>
      <sz val="10"/>
      <name val="Arial"/>
      <family val="2"/>
    </font>
    <font>
      <b/>
      <sz val="9"/>
      <name val="Arial"/>
      <family val="2"/>
    </font>
    <font>
      <b/>
      <u val="single"/>
      <vertAlign val="superscript"/>
      <sz val="12"/>
      <name val="Arial"/>
      <family val="2"/>
    </font>
    <font>
      <b/>
      <vertAlign val="superscript"/>
      <sz val="10"/>
      <name val="Arial"/>
      <family val="2"/>
    </font>
    <font>
      <i/>
      <sz val="10"/>
      <name val="Arial"/>
      <family val="2"/>
    </font>
    <font>
      <b/>
      <sz val="10"/>
      <color indexed="8"/>
      <name val="Arial"/>
      <family val="2"/>
    </font>
    <font>
      <b/>
      <vertAlign val="superscript"/>
      <sz val="10"/>
      <color indexed="8"/>
      <name val="Arial"/>
      <family val="2"/>
    </font>
    <font>
      <vertAlign val="subscript"/>
      <sz val="10"/>
      <name val="Arial"/>
      <family val="2"/>
    </font>
    <font>
      <b/>
      <vertAlign val="subscript"/>
      <sz val="10"/>
      <name val="Arial"/>
      <family val="2"/>
    </font>
    <font>
      <b/>
      <sz val="26"/>
      <name val="Arial"/>
      <family val="2"/>
    </font>
    <font>
      <sz val="30"/>
      <name val="Arial"/>
      <family val="2"/>
    </font>
    <font>
      <b/>
      <u val="single"/>
      <sz val="26"/>
      <name val="Arial"/>
      <family val="2"/>
    </font>
    <font>
      <sz val="16"/>
      <name val="Arial"/>
      <family val="2"/>
    </font>
    <font>
      <b/>
      <sz val="16"/>
      <name val="Arial"/>
      <family val="2"/>
    </font>
    <font>
      <i/>
      <sz val="16"/>
      <name val="Arial"/>
      <family val="2"/>
    </font>
    <font>
      <sz val="14"/>
      <name val="Arial"/>
      <family val="2"/>
    </font>
    <font>
      <vertAlign val="subscript"/>
      <sz val="16"/>
      <name val="Arial"/>
      <family val="2"/>
    </font>
    <font>
      <b/>
      <vertAlign val="subscript"/>
      <sz val="12"/>
      <name val="Arial"/>
      <family val="2"/>
    </font>
    <font>
      <b/>
      <u val="single"/>
      <sz val="10"/>
      <color indexed="8"/>
      <name val="Arial"/>
      <family val="2"/>
    </font>
    <font>
      <u val="single"/>
      <sz val="10"/>
      <color indexed="8"/>
      <name val="Arial"/>
      <family val="2"/>
    </font>
    <font>
      <b/>
      <sz val="10"/>
      <color indexed="12"/>
      <name val="Arial"/>
      <family val="2"/>
    </font>
    <font>
      <b/>
      <sz val="12"/>
      <color indexed="12"/>
      <name val="Arial"/>
      <family val="2"/>
    </font>
    <font>
      <sz val="12"/>
      <color indexed="12"/>
      <name val="Arial"/>
      <family val="2"/>
    </font>
    <font>
      <sz val="12"/>
      <color indexed="8"/>
      <name val="Arial"/>
      <family val="2"/>
    </font>
    <font>
      <sz val="12"/>
      <color indexed="48"/>
      <name val="Arial"/>
      <family val="2"/>
    </font>
    <font>
      <sz val="10"/>
      <color indexed="48"/>
      <name val="Arial"/>
      <family val="2"/>
    </font>
    <font>
      <b/>
      <sz val="10"/>
      <color indexed="48"/>
      <name val="Arial"/>
      <family val="2"/>
    </font>
    <font>
      <b/>
      <sz val="12"/>
      <color indexed="8"/>
      <name val="Arial"/>
      <family val="2"/>
    </font>
    <font>
      <sz val="9"/>
      <color indexed="12"/>
      <name val="Arial"/>
      <family val="2"/>
    </font>
    <font>
      <sz val="14"/>
      <color indexed="8"/>
      <name val="Arial"/>
      <family val="2"/>
    </font>
    <font>
      <b/>
      <sz val="9"/>
      <color indexed="8"/>
      <name val="Arial"/>
      <family val="2"/>
    </font>
    <font>
      <sz val="10"/>
      <color indexed="8"/>
      <name val="Agency FB"/>
      <family val="2"/>
    </font>
    <font>
      <sz val="9"/>
      <color indexed="8"/>
      <name val="Arial"/>
      <family val="2"/>
    </font>
    <font>
      <sz val="16"/>
      <color indexed="48"/>
      <name val="Arial"/>
      <family val="2"/>
    </font>
    <font>
      <b/>
      <sz val="1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
      <name val="Arial"/>
      <family val="2"/>
    </font>
    <font>
      <u val="single"/>
      <sz val="10"/>
      <color theme="1"/>
      <name val="Arial"/>
      <family val="2"/>
    </font>
    <font>
      <sz val="10"/>
      <color theme="1"/>
      <name val="Arial"/>
      <family val="2"/>
    </font>
    <font>
      <b/>
      <sz val="10"/>
      <color theme="1"/>
      <name val="Arial"/>
      <family val="2"/>
    </font>
    <font>
      <b/>
      <sz val="10"/>
      <color rgb="FF0000CC"/>
      <name val="Arial"/>
      <family val="2"/>
    </font>
    <font>
      <b/>
      <sz val="12"/>
      <color rgb="FF0000FF"/>
      <name val="Arial"/>
      <family val="2"/>
    </font>
    <font>
      <sz val="10"/>
      <color rgb="FF0000FF"/>
      <name val="Arial"/>
      <family val="2"/>
    </font>
    <font>
      <sz val="12"/>
      <color rgb="FF0000FF"/>
      <name val="Arial"/>
      <family val="2"/>
    </font>
    <font>
      <sz val="12"/>
      <color theme="1"/>
      <name val="Arial"/>
      <family val="2"/>
    </font>
    <font>
      <sz val="12"/>
      <color rgb="FF3333FF"/>
      <name val="Arial"/>
      <family val="2"/>
    </font>
    <font>
      <sz val="10"/>
      <color rgb="FF3333FF"/>
      <name val="Arial"/>
      <family val="2"/>
    </font>
    <font>
      <b/>
      <sz val="10"/>
      <color rgb="FF3333FF"/>
      <name val="Arial"/>
      <family val="2"/>
    </font>
    <font>
      <b/>
      <sz val="12"/>
      <color theme="1"/>
      <name val="Arial"/>
      <family val="2"/>
    </font>
    <font>
      <sz val="9"/>
      <color rgb="FF0000FF"/>
      <name val="Arial"/>
      <family val="2"/>
    </font>
    <font>
      <sz val="14"/>
      <color theme="1"/>
      <name val="Arial"/>
      <family val="2"/>
    </font>
    <font>
      <b/>
      <sz val="9"/>
      <color theme="1"/>
      <name val="Arial"/>
      <family val="2"/>
    </font>
    <font>
      <sz val="10"/>
      <color theme="1"/>
      <name val="Agency FB"/>
      <family val="2"/>
    </font>
    <font>
      <sz val="9"/>
      <color theme="1"/>
      <name val="Arial"/>
      <family val="2"/>
    </font>
    <font>
      <sz val="16"/>
      <color rgb="FF3333FF"/>
      <name val="Arial"/>
      <family val="2"/>
    </font>
    <font>
      <b/>
      <sz val="1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style="double">
        <color indexed="8"/>
      </left>
      <right style="double">
        <color indexed="8"/>
      </right>
      <top style="double">
        <color indexed="8"/>
      </top>
      <bottom/>
    </border>
    <border>
      <left style="double">
        <color indexed="8"/>
      </left>
      <right/>
      <top style="double">
        <color indexed="8"/>
      </top>
      <bottom/>
    </border>
    <border>
      <left style="double">
        <color theme="1"/>
      </left>
      <right/>
      <top style="double">
        <color indexed="8"/>
      </top>
      <bottom/>
    </border>
    <border>
      <left style="double">
        <color theme="1"/>
      </left>
      <right/>
      <top/>
      <bottom/>
    </border>
    <border>
      <left style="double">
        <color indexed="8"/>
      </left>
      <right/>
      <top/>
      <bottom/>
    </border>
    <border>
      <left style="double">
        <color theme="1"/>
      </left>
      <right/>
      <top/>
      <bottom style="double">
        <color indexed="8"/>
      </bottom>
    </border>
    <border>
      <left style="double">
        <color indexed="8"/>
      </left>
      <right/>
      <top/>
      <bottom style="double">
        <color indexed="8"/>
      </bottom>
    </border>
    <border>
      <left/>
      <right style="double">
        <color theme="1"/>
      </right>
      <top/>
      <bottom/>
    </border>
    <border>
      <left/>
      <right style="double">
        <color theme="1"/>
      </right>
      <top/>
      <bottom style="double">
        <color theme="1"/>
      </bottom>
    </border>
    <border>
      <left style="double">
        <color indexed="8"/>
      </left>
      <right style="double">
        <color indexed="8"/>
      </right>
      <top/>
      <bottom/>
    </border>
    <border>
      <left/>
      <right/>
      <top/>
      <bottom style="double">
        <color indexed="8"/>
      </bottom>
    </border>
    <border>
      <left style="double">
        <color indexed="8"/>
      </left>
      <right style="double">
        <color theme="1"/>
      </right>
      <top/>
      <bottom/>
    </border>
    <border>
      <left style="double">
        <color theme="1"/>
      </left>
      <right/>
      <top/>
      <bottom style="double">
        <color theme="1"/>
      </bottom>
    </border>
    <border>
      <left/>
      <right/>
      <top/>
      <bottom style="double"/>
    </border>
    <border>
      <left style="double">
        <color theme="1"/>
      </left>
      <right/>
      <top style="double">
        <color theme="1"/>
      </top>
      <bottom/>
    </border>
    <border>
      <left/>
      <right style="double">
        <color theme="1"/>
      </right>
      <top style="double">
        <color theme="1"/>
      </top>
      <bottom/>
    </border>
    <border>
      <left/>
      <right style="double">
        <color indexed="8"/>
      </right>
      <top/>
      <bottom style="double">
        <color indexed="8"/>
      </bottom>
    </border>
    <border>
      <left/>
      <right/>
      <top/>
      <bottom style="double">
        <color theme="1"/>
      </bottom>
    </border>
    <border>
      <left/>
      <right style="double">
        <color indexed="8"/>
      </right>
      <top/>
      <bottom style="double">
        <color theme="1"/>
      </bottom>
    </border>
    <border>
      <left/>
      <right style="double">
        <color indexed="8"/>
      </right>
      <top/>
      <bottom/>
    </border>
    <border>
      <left style="double"/>
      <right/>
      <top/>
      <bottom/>
    </border>
    <border>
      <left style="double">
        <color theme="1"/>
      </left>
      <right/>
      <top style="double">
        <color theme="1"/>
      </top>
      <bottom style="double">
        <color theme="1"/>
      </bottom>
    </border>
    <border>
      <left/>
      <right/>
      <top style="double">
        <color theme="1"/>
      </top>
      <bottom style="double">
        <color theme="1"/>
      </bottom>
    </border>
    <border>
      <left/>
      <right style="double">
        <color theme="1"/>
      </right>
      <top/>
      <bottom style="double"/>
    </border>
    <border>
      <left style="double">
        <color indexed="8"/>
      </left>
      <right style="double">
        <color theme="1"/>
      </right>
      <top style="double">
        <color indexed="8"/>
      </top>
      <bottom/>
    </border>
    <border>
      <left style="double"/>
      <right/>
      <top/>
      <bottom style="double"/>
    </border>
    <border>
      <left style="double">
        <color indexed="8"/>
      </left>
      <right style="double">
        <color indexed="8"/>
      </right>
      <top/>
      <bottom style="double">
        <color indexed="8"/>
      </bottom>
    </border>
    <border>
      <left style="double">
        <color indexed="8"/>
      </left>
      <right style="double">
        <color indexed="8"/>
      </right>
      <top/>
      <bottom style="double"/>
    </border>
    <border>
      <left style="double">
        <color indexed="8"/>
      </left>
      <right style="double">
        <color theme="1"/>
      </right>
      <top/>
      <bottom style="double"/>
    </border>
    <border>
      <left style="double">
        <color indexed="8"/>
      </left>
      <right style="double">
        <color theme="1"/>
      </right>
      <top style="double"/>
      <bottom/>
    </border>
    <border>
      <left style="double">
        <color theme="1"/>
      </left>
      <right style="double">
        <color indexed="8"/>
      </right>
      <top/>
      <bottom/>
    </border>
    <border>
      <left style="double">
        <color indexed="8"/>
      </left>
      <right style="double">
        <color theme="1"/>
      </right>
      <top/>
      <bottom style="double">
        <color theme="1"/>
      </bottom>
    </border>
    <border>
      <left style="double">
        <color indexed="8"/>
      </left>
      <right style="double">
        <color indexed="8"/>
      </right>
      <top/>
      <bottom style="double">
        <color theme="1"/>
      </bottom>
    </border>
    <border>
      <left style="double">
        <color indexed="8"/>
      </left>
      <right style="double">
        <color indexed="8"/>
      </right>
      <top style="double">
        <color indexed="8"/>
      </top>
      <bottom style="double">
        <color indexed="8"/>
      </bottom>
    </border>
    <border>
      <left style="double">
        <color indexed="8"/>
      </left>
      <right style="double">
        <color theme="1"/>
      </right>
      <top/>
      <bottom style="double">
        <color indexed="8"/>
      </bottom>
    </border>
    <border>
      <left style="double">
        <color indexed="8"/>
      </left>
      <right style="double"/>
      <top/>
      <bottom/>
    </border>
    <border>
      <left style="double">
        <color theme="1"/>
      </left>
      <right style="double">
        <color indexed="8"/>
      </right>
      <top/>
      <bottom style="double">
        <color theme="1"/>
      </bottom>
    </border>
    <border>
      <left style="double">
        <color theme="1"/>
      </left>
      <right style="double">
        <color theme="1"/>
      </right>
      <top/>
      <bottom/>
    </border>
    <border>
      <left/>
      <right style="double">
        <color indexed="8"/>
      </right>
      <top/>
      <bottom style="double"/>
    </border>
    <border>
      <left style="double">
        <color theme="1"/>
      </left>
      <right style="double">
        <color indexed="8"/>
      </right>
      <top/>
      <bottom style="double"/>
    </border>
    <border>
      <left style="hair"/>
      <right style="hair"/>
      <top style="hair"/>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right style="double">
        <color theme="1"/>
      </right>
      <top style="double">
        <color theme="1"/>
      </top>
      <bottom style="double">
        <color theme="1"/>
      </bottom>
    </border>
    <border>
      <left/>
      <right/>
      <top/>
      <bottom style="thin">
        <color theme="1"/>
      </bottom>
    </border>
    <border>
      <left/>
      <right style="double">
        <color theme="1"/>
      </right>
      <top/>
      <bottom style="thin">
        <color theme="1"/>
      </bottom>
    </border>
    <border>
      <left/>
      <right style="double"/>
      <top style="thin"/>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01">
    <xf numFmtId="0" fontId="0" fillId="0" borderId="0" xfId="0" applyAlignment="1">
      <alignment/>
    </xf>
    <xf numFmtId="0" fontId="2" fillId="0" borderId="0" xfId="0" applyFont="1" applyBorder="1" applyAlignment="1">
      <alignment/>
    </xf>
    <xf numFmtId="0" fontId="6" fillId="0" borderId="10" xfId="0" applyFont="1" applyBorder="1" applyAlignment="1" applyProtection="1">
      <alignment/>
      <protection/>
    </xf>
    <xf numFmtId="0" fontId="2" fillId="0" borderId="10" xfId="0" applyFont="1" applyBorder="1" applyAlignment="1" applyProtection="1">
      <alignment/>
      <protection/>
    </xf>
    <xf numFmtId="0" fontId="6" fillId="0" borderId="11"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lignment/>
    </xf>
    <xf numFmtId="0" fontId="6" fillId="0" borderId="0" xfId="0" applyFont="1" applyBorder="1" applyAlignment="1" applyProtection="1">
      <alignment/>
      <protection/>
    </xf>
    <xf numFmtId="0" fontId="4" fillId="0" borderId="12"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5" fillId="0" borderId="0" xfId="0" applyFont="1" applyFill="1" applyBorder="1" applyAlignment="1">
      <alignment/>
    </xf>
    <xf numFmtId="0" fontId="4" fillId="0" borderId="13" xfId="0" applyFont="1" applyBorder="1" applyAlignment="1" applyProtection="1">
      <alignment/>
      <protection/>
    </xf>
    <xf numFmtId="0" fontId="2" fillId="0" borderId="14" xfId="0" applyFont="1" applyBorder="1" applyAlignment="1" applyProtection="1">
      <alignment/>
      <protection/>
    </xf>
    <xf numFmtId="0" fontId="10" fillId="0" borderId="0" xfId="0" applyFont="1" applyBorder="1" applyAlignment="1" applyProtection="1">
      <alignment/>
      <protection/>
    </xf>
    <xf numFmtId="0" fontId="4" fillId="0" borderId="14" xfId="0" applyFont="1" applyFill="1" applyBorder="1" applyAlignment="1" applyProtection="1">
      <alignment/>
      <protection/>
    </xf>
    <xf numFmtId="164" fontId="7" fillId="0" borderId="15" xfId="0" applyNumberFormat="1" applyFont="1" applyFill="1" applyBorder="1" applyAlignment="1" applyProtection="1">
      <alignment/>
      <protection/>
    </xf>
    <xf numFmtId="0" fontId="5" fillId="33" borderId="16" xfId="0" applyFont="1" applyFill="1" applyBorder="1" applyAlignment="1" applyProtection="1">
      <alignment horizontal="left"/>
      <protection/>
    </xf>
    <xf numFmtId="0" fontId="2" fillId="33" borderId="0" xfId="0" applyFont="1" applyFill="1" applyBorder="1" applyAlignment="1" applyProtection="1">
      <alignment/>
      <protection/>
    </xf>
    <xf numFmtId="0" fontId="5" fillId="0" borderId="17" xfId="0" applyFont="1" applyBorder="1" applyAlignment="1" applyProtection="1">
      <alignment/>
      <protection/>
    </xf>
    <xf numFmtId="0" fontId="2" fillId="33" borderId="18" xfId="0" applyFont="1" applyFill="1" applyBorder="1" applyAlignment="1" applyProtection="1">
      <alignment/>
      <protection/>
    </xf>
    <xf numFmtId="0" fontId="2" fillId="0" borderId="19" xfId="0" applyFont="1" applyFill="1" applyBorder="1" applyAlignment="1" applyProtection="1">
      <alignment/>
      <protection/>
    </xf>
    <xf numFmtId="0" fontId="81" fillId="0" borderId="13" xfId="0" applyFont="1" applyBorder="1" applyAlignment="1" applyProtection="1">
      <alignment/>
      <protection/>
    </xf>
    <xf numFmtId="0" fontId="82" fillId="0" borderId="10" xfId="0" applyFont="1" applyBorder="1" applyAlignment="1" applyProtection="1">
      <alignment/>
      <protection/>
    </xf>
    <xf numFmtId="0" fontId="83" fillId="0" borderId="14" xfId="0" applyFont="1" applyFill="1" applyBorder="1" applyAlignment="1" applyProtection="1">
      <alignment horizontal="left"/>
      <protection/>
    </xf>
    <xf numFmtId="169" fontId="83" fillId="0" borderId="0" xfId="0" applyNumberFormat="1" applyFont="1" applyBorder="1" applyAlignment="1">
      <alignment/>
    </xf>
    <xf numFmtId="0" fontId="83"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84" fillId="0" borderId="0" xfId="0" applyFont="1" applyFill="1" applyBorder="1" applyAlignment="1">
      <alignment/>
    </xf>
    <xf numFmtId="0" fontId="5" fillId="0" borderId="0" xfId="0" applyFont="1" applyFill="1" applyBorder="1" applyAlignment="1" applyProtection="1">
      <alignment/>
      <protection/>
    </xf>
    <xf numFmtId="169" fontId="81" fillId="0" borderId="0" xfId="0" applyNumberFormat="1" applyFont="1" applyFill="1" applyBorder="1" applyAlignment="1">
      <alignment/>
    </xf>
    <xf numFmtId="0" fontId="4" fillId="0" borderId="0" xfId="0" applyFont="1" applyFill="1" applyBorder="1" applyAlignment="1">
      <alignment/>
    </xf>
    <xf numFmtId="164" fontId="7" fillId="0" borderId="20" xfId="0" applyNumberFormat="1" applyFont="1" applyFill="1" applyBorder="1" applyAlignment="1" applyProtection="1">
      <alignment/>
      <protection/>
    </xf>
    <xf numFmtId="169" fontId="83" fillId="0" borderId="0" xfId="0" applyNumberFormat="1"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vertical="top"/>
      <protection/>
    </xf>
    <xf numFmtId="37" fontId="5" fillId="0" borderId="17"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0" fontId="10" fillId="0" borderId="14" xfId="0" applyFont="1" applyBorder="1" applyAlignment="1" applyProtection="1">
      <alignment/>
      <protection/>
    </xf>
    <xf numFmtId="0" fontId="3" fillId="0" borderId="0" xfId="0" applyFont="1" applyAlignment="1" applyProtection="1">
      <alignment/>
      <protection/>
    </xf>
    <xf numFmtId="0" fontId="2" fillId="0" borderId="0" xfId="0" applyFont="1" applyBorder="1" applyAlignment="1" applyProtection="1">
      <alignment/>
      <protection/>
    </xf>
    <xf numFmtId="0" fontId="2" fillId="0" borderId="21" xfId="0" applyFont="1" applyBorder="1" applyAlignment="1" applyProtection="1">
      <alignment/>
      <protection/>
    </xf>
    <xf numFmtId="170" fontId="83" fillId="0" borderId="20" xfId="0" applyNumberFormat="1" applyFont="1" applyBorder="1" applyAlignment="1" applyProtection="1">
      <alignment/>
      <protection/>
    </xf>
    <xf numFmtId="0" fontId="83" fillId="0" borderId="11" xfId="0" applyNumberFormat="1" applyFont="1" applyBorder="1" applyAlignment="1" applyProtection="1">
      <alignment/>
      <protection/>
    </xf>
    <xf numFmtId="0" fontId="2" fillId="0" borderId="22" xfId="0" applyNumberFormat="1" applyFont="1" applyFill="1" applyBorder="1" applyAlignment="1" applyProtection="1">
      <alignment/>
      <protection/>
    </xf>
    <xf numFmtId="0" fontId="4" fillId="0" borderId="0" xfId="0" applyFont="1" applyBorder="1" applyAlignment="1">
      <alignment wrapText="1"/>
    </xf>
    <xf numFmtId="0" fontId="0" fillId="0" borderId="0" xfId="0" applyBorder="1" applyAlignment="1">
      <alignment/>
    </xf>
    <xf numFmtId="0" fontId="4" fillId="0" borderId="0" xfId="0" applyFont="1" applyBorder="1" applyAlignment="1">
      <alignmen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wrapText="1"/>
    </xf>
    <xf numFmtId="0" fontId="0" fillId="0" borderId="0" xfId="0" applyFont="1" applyBorder="1" applyAlignment="1">
      <alignment/>
    </xf>
    <xf numFmtId="0" fontId="3" fillId="0" borderId="0" xfId="0" applyFont="1" applyBorder="1" applyAlignment="1">
      <alignment wrapText="1"/>
    </xf>
    <xf numFmtId="0" fontId="2"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85" fillId="0" borderId="0" xfId="0" applyNumberFormat="1" applyFont="1" applyFill="1" applyBorder="1" applyAlignment="1" applyProtection="1">
      <alignment/>
      <protection/>
    </xf>
    <xf numFmtId="0" fontId="5" fillId="33" borderId="23" xfId="0" applyFont="1" applyFill="1" applyBorder="1" applyAlignment="1" applyProtection="1">
      <alignment/>
      <protection/>
    </xf>
    <xf numFmtId="0" fontId="5" fillId="0" borderId="13" xfId="0" applyFont="1" applyBorder="1" applyAlignment="1" applyProtection="1">
      <alignment/>
      <protection/>
    </xf>
    <xf numFmtId="0" fontId="5" fillId="0" borderId="16" xfId="0" applyFont="1" applyBorder="1" applyAlignment="1" applyProtection="1">
      <alignment/>
      <protection/>
    </xf>
    <xf numFmtId="0" fontId="2" fillId="0" borderId="0" xfId="0" applyFont="1" applyBorder="1" applyAlignment="1" applyProtection="1">
      <alignment horizontal="right"/>
      <protection/>
    </xf>
    <xf numFmtId="0" fontId="2" fillId="0" borderId="18" xfId="0" applyFont="1" applyFill="1" applyBorder="1" applyAlignment="1" applyProtection="1">
      <alignment horizontal="right"/>
      <protection/>
    </xf>
    <xf numFmtId="17" fontId="2" fillId="0" borderId="24" xfId="0" applyNumberFormat="1" applyFont="1" applyBorder="1" applyAlignment="1" applyProtection="1">
      <alignment/>
      <protection/>
    </xf>
    <xf numFmtId="0" fontId="2" fillId="0" borderId="14" xfId="0" applyFont="1" applyFill="1" applyBorder="1" applyAlignment="1" applyProtection="1">
      <alignment/>
      <protection/>
    </xf>
    <xf numFmtId="0" fontId="3" fillId="0" borderId="0" xfId="0" applyFont="1" applyAlignment="1" applyProtection="1">
      <alignment vertical="top"/>
      <protection/>
    </xf>
    <xf numFmtId="0" fontId="10" fillId="0" borderId="25" xfId="0" applyFont="1" applyBorder="1" applyAlignment="1" applyProtection="1">
      <alignment/>
      <protection/>
    </xf>
    <xf numFmtId="0" fontId="10" fillId="0" borderId="26" xfId="0" applyFont="1" applyBorder="1" applyAlignment="1" applyProtection="1">
      <alignment/>
      <protection/>
    </xf>
    <xf numFmtId="0" fontId="10" fillId="0" borderId="14" xfId="0" applyFont="1" applyBorder="1" applyAlignment="1" applyProtection="1">
      <alignment/>
      <protection/>
    </xf>
    <xf numFmtId="0" fontId="10" fillId="0" borderId="18" xfId="0" applyFont="1" applyBorder="1" applyAlignment="1" applyProtection="1">
      <alignment/>
      <protection/>
    </xf>
    <xf numFmtId="0" fontId="86" fillId="0" borderId="0" xfId="0" applyNumberFormat="1" applyFont="1" applyBorder="1" applyAlignment="1" applyProtection="1">
      <alignment horizontal="left"/>
      <protection/>
    </xf>
    <xf numFmtId="0" fontId="10" fillId="0" borderId="16" xfId="0" applyFont="1" applyBorder="1" applyAlignment="1" applyProtection="1">
      <alignment/>
      <protection/>
    </xf>
    <xf numFmtId="0" fontId="10" fillId="0" borderId="27" xfId="0" applyFont="1" applyBorder="1" applyAlignment="1" applyProtection="1">
      <alignment/>
      <protection/>
    </xf>
    <xf numFmtId="0" fontId="2" fillId="0" borderId="0" xfId="0" applyFont="1" applyAlignment="1" applyProtection="1">
      <alignment horizontal="right"/>
      <protection/>
    </xf>
    <xf numFmtId="0" fontId="2" fillId="0" borderId="23" xfId="0" applyFont="1" applyBorder="1" applyAlignment="1" applyProtection="1">
      <alignment/>
      <protection/>
    </xf>
    <xf numFmtId="0" fontId="87" fillId="0" borderId="28" xfId="0" applyFont="1" applyBorder="1" applyAlignment="1" applyProtection="1">
      <alignment/>
      <protection/>
    </xf>
    <xf numFmtId="0" fontId="88" fillId="0" borderId="0" xfId="0" applyFont="1" applyAlignment="1" applyProtection="1">
      <alignment/>
      <protection/>
    </xf>
    <xf numFmtId="0" fontId="87" fillId="0" borderId="0" xfId="0" applyFont="1" applyBorder="1" applyAlignment="1" applyProtection="1">
      <alignment/>
      <protection/>
    </xf>
    <xf numFmtId="0" fontId="87" fillId="0" borderId="18" xfId="0" applyFont="1" applyBorder="1" applyAlignment="1" applyProtection="1">
      <alignment/>
      <protection/>
    </xf>
    <xf numFmtId="0" fontId="87" fillId="0" borderId="19" xfId="0" applyFont="1" applyBorder="1" applyAlignment="1" applyProtection="1">
      <alignment/>
      <protection/>
    </xf>
    <xf numFmtId="169" fontId="2" fillId="0" borderId="14" xfId="0" applyNumberFormat="1" applyFont="1" applyBorder="1" applyAlignment="1" applyProtection="1">
      <alignment/>
      <protection/>
    </xf>
    <xf numFmtId="169" fontId="87" fillId="0" borderId="0" xfId="0" applyNumberFormat="1" applyFont="1" applyBorder="1" applyAlignment="1" applyProtection="1">
      <alignment/>
      <protection/>
    </xf>
    <xf numFmtId="169" fontId="87" fillId="0" borderId="26" xfId="0" applyNumberFormat="1" applyFont="1" applyBorder="1" applyAlignment="1" applyProtection="1">
      <alignment/>
      <protection/>
    </xf>
    <xf numFmtId="169" fontId="88" fillId="0" borderId="0" xfId="0" applyNumberFormat="1" applyFont="1" applyAlignment="1" applyProtection="1">
      <alignment/>
      <protection/>
    </xf>
    <xf numFmtId="169" fontId="2" fillId="0" borderId="23" xfId="0" applyNumberFormat="1" applyFont="1" applyBorder="1" applyAlignment="1" applyProtection="1">
      <alignment/>
      <protection/>
    </xf>
    <xf numFmtId="0" fontId="88" fillId="0" borderId="28" xfId="0" applyFont="1" applyBorder="1" applyAlignment="1" applyProtection="1">
      <alignment/>
      <protection/>
    </xf>
    <xf numFmtId="0" fontId="88" fillId="0" borderId="0" xfId="0" applyFont="1" applyBorder="1" applyAlignment="1" applyProtection="1">
      <alignment/>
      <protection/>
    </xf>
    <xf numFmtId="0" fontId="87" fillId="0" borderId="29" xfId="0" applyFont="1" applyBorder="1" applyAlignment="1" applyProtection="1">
      <alignment/>
      <protection/>
    </xf>
    <xf numFmtId="0" fontId="87" fillId="0" borderId="30" xfId="0" applyFont="1" applyBorder="1" applyAlignment="1" applyProtection="1">
      <alignment/>
      <protection/>
    </xf>
    <xf numFmtId="169" fontId="2" fillId="0" borderId="31" xfId="0" applyNumberFormat="1" applyFont="1" applyBorder="1" applyAlignment="1" applyProtection="1">
      <alignment/>
      <protection/>
    </xf>
    <xf numFmtId="169" fontId="5" fillId="0" borderId="32" xfId="0" applyNumberFormat="1" applyFont="1" applyBorder="1" applyAlignment="1" applyProtection="1">
      <alignment/>
      <protection/>
    </xf>
    <xf numFmtId="169" fontId="5" fillId="0" borderId="23" xfId="0" applyNumberFormat="1" applyFont="1" applyBorder="1" applyAlignment="1" applyProtection="1">
      <alignment/>
      <protection/>
    </xf>
    <xf numFmtId="0" fontId="88" fillId="0" borderId="33" xfId="0" applyFont="1" applyBorder="1" applyAlignment="1" applyProtection="1">
      <alignment/>
      <protection/>
    </xf>
    <xf numFmtId="0" fontId="87" fillId="0" borderId="33" xfId="0" applyFont="1" applyBorder="1" applyAlignment="1" applyProtection="1">
      <alignment/>
      <protection/>
    </xf>
    <xf numFmtId="169" fontId="81" fillId="0" borderId="14" xfId="0" applyNumberFormat="1" applyFont="1" applyBorder="1" applyAlignment="1" applyProtection="1">
      <alignment/>
      <protection/>
    </xf>
    <xf numFmtId="0" fontId="3" fillId="0" borderId="0" xfId="0" applyFont="1" applyBorder="1" applyAlignment="1" applyProtection="1">
      <alignment/>
      <protection/>
    </xf>
    <xf numFmtId="169" fontId="83" fillId="0" borderId="14" xfId="0" applyNumberFormat="1" applyFont="1" applyBorder="1" applyAlignment="1" applyProtection="1">
      <alignment/>
      <protection/>
    </xf>
    <xf numFmtId="0" fontId="89" fillId="0" borderId="0" xfId="0" applyNumberFormat="1" applyFont="1" applyBorder="1" applyAlignment="1" applyProtection="1">
      <alignment/>
      <protection/>
    </xf>
    <xf numFmtId="0" fontId="83" fillId="0" borderId="0" xfId="0" applyNumberFormat="1" applyFont="1" applyBorder="1" applyAlignment="1" applyProtection="1">
      <alignment/>
      <protection/>
    </xf>
    <xf numFmtId="0" fontId="89" fillId="0" borderId="0" xfId="0" applyFont="1" applyAlignment="1" applyProtection="1">
      <alignment/>
      <protection/>
    </xf>
    <xf numFmtId="0" fontId="84" fillId="0" borderId="10" xfId="0" applyFont="1" applyBorder="1" applyAlignment="1" applyProtection="1">
      <alignment/>
      <protection/>
    </xf>
    <xf numFmtId="0" fontId="83" fillId="0" borderId="11" xfId="0" applyFont="1" applyBorder="1" applyAlignment="1" applyProtection="1">
      <alignment/>
      <protection/>
    </xf>
    <xf numFmtId="0" fontId="89" fillId="0" borderId="0" xfId="0" applyFont="1" applyBorder="1" applyAlignment="1" applyProtection="1">
      <alignment/>
      <protection/>
    </xf>
    <xf numFmtId="0" fontId="83" fillId="0" borderId="0" xfId="0" applyFont="1" applyBorder="1" applyAlignment="1" applyProtection="1">
      <alignment/>
      <protection/>
    </xf>
    <xf numFmtId="0" fontId="3" fillId="33" borderId="28" xfId="0" applyFont="1" applyFill="1" applyBorder="1" applyAlignment="1" applyProtection="1">
      <alignment/>
      <protection/>
    </xf>
    <xf numFmtId="0" fontId="2" fillId="33" borderId="28" xfId="0" applyFont="1" applyFill="1" applyBorder="1" applyAlignment="1" applyProtection="1">
      <alignment/>
      <protection/>
    </xf>
    <xf numFmtId="169" fontId="6" fillId="0" borderId="14" xfId="0" applyNumberFormat="1"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89" fillId="0" borderId="0" xfId="0" applyNumberFormat="1" applyFont="1" applyFill="1" applyBorder="1" applyAlignment="1" applyProtection="1">
      <alignment/>
      <protection/>
    </xf>
    <xf numFmtId="0" fontId="83" fillId="0" borderId="0" xfId="0" applyNumberFormat="1" applyFont="1" applyFill="1" applyBorder="1" applyAlignment="1" applyProtection="1">
      <alignment/>
      <protection/>
    </xf>
    <xf numFmtId="0" fontId="89" fillId="0" borderId="0" xfId="0" applyFont="1" applyFill="1" applyAlignment="1" applyProtection="1">
      <alignment/>
      <protection/>
    </xf>
    <xf numFmtId="0" fontId="89" fillId="0" borderId="0" xfId="0" applyFont="1" applyFill="1" applyBorder="1" applyAlignment="1" applyProtection="1">
      <alignment/>
      <protection/>
    </xf>
    <xf numFmtId="0" fontId="83" fillId="0" borderId="0" xfId="0" applyFont="1" applyFill="1" applyBorder="1" applyAlignment="1" applyProtection="1">
      <alignment/>
      <protection/>
    </xf>
    <xf numFmtId="0" fontId="90" fillId="0" borderId="0" xfId="0" applyFont="1" applyFill="1" applyBorder="1" applyAlignment="1" applyProtection="1">
      <alignment/>
      <protection/>
    </xf>
    <xf numFmtId="0" fontId="91" fillId="0" borderId="0" xfId="0" applyFont="1" applyFill="1" applyBorder="1" applyAlignment="1" applyProtection="1">
      <alignment/>
      <protection/>
    </xf>
    <xf numFmtId="0" fontId="90" fillId="0" borderId="0" xfId="0" applyFont="1" applyFill="1" applyAlignment="1" applyProtection="1">
      <alignment/>
      <protection/>
    </xf>
    <xf numFmtId="0" fontId="3" fillId="33" borderId="0" xfId="0" applyFont="1" applyFill="1" applyBorder="1" applyAlignment="1" applyProtection="1">
      <alignment/>
      <protection/>
    </xf>
    <xf numFmtId="0" fontId="2" fillId="33" borderId="21" xfId="0" applyFont="1" applyFill="1" applyBorder="1" applyAlignment="1" applyProtection="1">
      <alignment/>
      <protection/>
    </xf>
    <xf numFmtId="168" fontId="92" fillId="0" borderId="24" xfId="0" applyNumberFormat="1" applyFont="1" applyFill="1" applyBorder="1" applyAlignment="1" applyProtection="1">
      <alignment/>
      <protection/>
    </xf>
    <xf numFmtId="0" fontId="2" fillId="0" borderId="34" xfId="0" applyFont="1" applyFill="1" applyBorder="1" applyAlignment="1" applyProtection="1">
      <alignment/>
      <protection/>
    </xf>
    <xf numFmtId="0" fontId="5" fillId="34" borderId="15" xfId="0" applyFont="1" applyFill="1" applyBorder="1" applyAlignment="1" applyProtection="1">
      <alignment/>
      <protection/>
    </xf>
    <xf numFmtId="0" fontId="5" fillId="33" borderId="0" xfId="0" applyFont="1" applyFill="1" applyBorder="1" applyAlignment="1" applyProtection="1">
      <alignment/>
      <protection/>
    </xf>
    <xf numFmtId="0" fontId="5" fillId="0" borderId="28" xfId="0" applyFont="1" applyFill="1" applyBorder="1" applyAlignment="1" applyProtection="1">
      <alignment/>
      <protection/>
    </xf>
    <xf numFmtId="0" fontId="11" fillId="0" borderId="0" xfId="0" applyNumberFormat="1" applyFont="1" applyBorder="1" applyAlignment="1" applyProtection="1">
      <alignment/>
      <protection/>
    </xf>
    <xf numFmtId="0" fontId="3" fillId="0" borderId="0" xfId="0" applyNumberFormat="1" applyFont="1" applyFill="1" applyAlignment="1" applyProtection="1">
      <alignment/>
      <protection/>
    </xf>
    <xf numFmtId="0" fontId="11" fillId="0" borderId="0" xfId="0" applyNumberFormat="1" applyFont="1" applyAlignment="1" applyProtection="1">
      <alignment/>
      <protection/>
    </xf>
    <xf numFmtId="0" fontId="15" fillId="0" borderId="0" xfId="0" applyNumberFormat="1" applyFont="1" applyBorder="1" applyAlignment="1" applyProtection="1">
      <alignment/>
      <protection/>
    </xf>
    <xf numFmtId="0" fontId="9" fillId="0" borderId="0" xfId="0" applyNumberFormat="1" applyFont="1" applyBorder="1" applyAlignment="1" applyProtection="1">
      <alignment/>
      <protection/>
    </xf>
    <xf numFmtId="0" fontId="9" fillId="0" borderId="0" xfId="0" applyNumberFormat="1" applyFont="1" applyAlignment="1" applyProtection="1">
      <alignment/>
      <protection/>
    </xf>
    <xf numFmtId="0" fontId="3" fillId="0" borderId="0" xfId="0" applyNumberFormat="1" applyFont="1" applyAlignment="1" applyProtection="1">
      <alignment/>
      <protection/>
    </xf>
    <xf numFmtId="0" fontId="5" fillId="0" borderId="14" xfId="0" applyFont="1" applyBorder="1" applyAlignment="1" applyProtection="1">
      <alignment/>
      <protection/>
    </xf>
    <xf numFmtId="0" fontId="5" fillId="33" borderId="14" xfId="0" applyFont="1" applyFill="1" applyBorder="1" applyAlignment="1" applyProtection="1">
      <alignment/>
      <protection/>
    </xf>
    <xf numFmtId="0" fontId="7" fillId="0" borderId="11" xfId="0" applyNumberFormat="1" applyFont="1" applyFill="1" applyBorder="1" applyAlignment="1" applyProtection="1">
      <alignment/>
      <protection/>
    </xf>
    <xf numFmtId="0" fontId="7" fillId="0" borderId="12" xfId="0" applyNumberFormat="1" applyFont="1" applyFill="1" applyBorder="1" applyAlignment="1" applyProtection="1">
      <alignment/>
      <protection/>
    </xf>
    <xf numFmtId="0" fontId="2" fillId="0" borderId="35" xfId="0" applyNumberFormat="1" applyFont="1" applyBorder="1" applyAlignment="1" applyProtection="1">
      <alignment/>
      <protection/>
    </xf>
    <xf numFmtId="0" fontId="93" fillId="0" borderId="0" xfId="0" applyFont="1" applyBorder="1" applyAlignment="1" applyProtection="1">
      <alignment/>
      <protection/>
    </xf>
    <xf numFmtId="172" fontId="86" fillId="0" borderId="0" xfId="0" applyNumberFormat="1" applyFont="1" applyBorder="1" applyAlignment="1" applyProtection="1">
      <alignment horizontal="left"/>
      <protection locked="0"/>
    </xf>
    <xf numFmtId="0" fontId="87" fillId="0" borderId="0" xfId="0" applyFont="1" applyFill="1" applyBorder="1" applyAlignment="1" applyProtection="1">
      <alignment/>
      <protection/>
    </xf>
    <xf numFmtId="0" fontId="88" fillId="0" borderId="0" xfId="0" applyFont="1" applyFill="1" applyAlignment="1" applyProtection="1">
      <alignment/>
      <protection/>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87" fillId="0" borderId="20" xfId="0" applyNumberFormat="1" applyFont="1" applyFill="1" applyBorder="1" applyAlignment="1" applyProtection="1">
      <alignment/>
      <protection locked="0"/>
    </xf>
    <xf numFmtId="0" fontId="87" fillId="0" borderId="15" xfId="0" applyNumberFormat="1" applyFont="1" applyFill="1" applyBorder="1" applyAlignment="1" applyProtection="1">
      <alignment/>
      <protection locked="0"/>
    </xf>
    <xf numFmtId="2" fontId="2" fillId="0" borderId="18" xfId="0" applyNumberFormat="1" applyFont="1" applyFill="1" applyBorder="1" applyAlignment="1" applyProtection="1">
      <alignment horizontal="right"/>
      <protection/>
    </xf>
    <xf numFmtId="14" fontId="94" fillId="0" borderId="0" xfId="0" applyNumberFormat="1" applyFont="1" applyAlignment="1" applyProtection="1">
      <alignment horizontal="left"/>
      <protection locked="0"/>
    </xf>
    <xf numFmtId="0" fontId="95" fillId="35" borderId="0" xfId="0" applyFont="1" applyFill="1" applyAlignment="1">
      <alignment/>
    </xf>
    <xf numFmtId="0" fontId="95" fillId="0" borderId="0" xfId="0" applyFont="1" applyAlignment="1">
      <alignment/>
    </xf>
    <xf numFmtId="0" fontId="2" fillId="0" borderId="0" xfId="0" applyFont="1" applyFill="1" applyBorder="1" applyAlignment="1" applyProtection="1">
      <alignment horizontal="right"/>
      <protection/>
    </xf>
    <xf numFmtId="0" fontId="5" fillId="0" borderId="15" xfId="56" applyFont="1" applyFill="1" applyBorder="1" applyProtection="1">
      <alignment/>
      <protection/>
    </xf>
    <xf numFmtId="0" fontId="5" fillId="33" borderId="15" xfId="56" applyFont="1" applyFill="1" applyBorder="1" applyProtection="1">
      <alignment/>
      <protection/>
    </xf>
    <xf numFmtId="0" fontId="87" fillId="33" borderId="0" xfId="0" applyFont="1" applyFill="1" applyBorder="1" applyAlignment="1" applyProtection="1">
      <alignment/>
      <protection/>
    </xf>
    <xf numFmtId="0" fontId="6" fillId="33" borderId="0" xfId="0" applyFont="1" applyFill="1" applyBorder="1" applyAlignment="1" applyProtection="1">
      <alignment/>
      <protection/>
    </xf>
    <xf numFmtId="0" fontId="2" fillId="0" borderId="28"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5" fillId="0" borderId="14" xfId="0" applyFont="1" applyFill="1" applyBorder="1" applyAlignment="1" applyProtection="1">
      <alignment/>
      <protection/>
    </xf>
    <xf numFmtId="0" fontId="84" fillId="0" borderId="0" xfId="0" applyFont="1" applyFill="1" applyBorder="1" applyAlignment="1" applyProtection="1">
      <alignment/>
      <protection/>
    </xf>
    <xf numFmtId="0" fontId="2" fillId="0" borderId="36" xfId="0" applyFont="1" applyFill="1" applyBorder="1" applyAlignment="1" applyProtection="1">
      <alignment/>
      <protection/>
    </xf>
    <xf numFmtId="0" fontId="96" fillId="0" borderId="0" xfId="0" applyNumberFormat="1" applyFont="1" applyFill="1" applyAlignment="1" applyProtection="1">
      <alignment horizontal="right"/>
      <protection/>
    </xf>
    <xf numFmtId="49" fontId="94" fillId="0" borderId="0" xfId="0" applyNumberFormat="1" applyFont="1" applyAlignment="1" applyProtection="1">
      <alignment/>
      <protection locked="0"/>
    </xf>
    <xf numFmtId="49" fontId="86" fillId="0" borderId="21" xfId="0" applyNumberFormat="1" applyFont="1" applyBorder="1" applyAlignment="1" applyProtection="1">
      <alignment/>
      <protection locked="0"/>
    </xf>
    <xf numFmtId="49" fontId="86" fillId="0" borderId="0" xfId="0" applyNumberFormat="1" applyFont="1" applyBorder="1" applyAlignment="1" applyProtection="1">
      <alignment/>
      <protection locked="0"/>
    </xf>
    <xf numFmtId="169" fontId="84" fillId="0" borderId="0" xfId="0" applyNumberFormat="1" applyFont="1" applyBorder="1" applyAlignment="1">
      <alignment/>
    </xf>
    <xf numFmtId="0" fontId="2" fillId="0" borderId="0" xfId="0" applyNumberFormat="1" applyFont="1" applyBorder="1" applyAlignment="1">
      <alignment wrapText="1"/>
    </xf>
    <xf numFmtId="49" fontId="2" fillId="0" borderId="0" xfId="0" applyNumberFormat="1" applyFont="1" applyBorder="1" applyAlignment="1">
      <alignment horizontal="left" wrapText="1"/>
    </xf>
    <xf numFmtId="0" fontId="5" fillId="0" borderId="14" xfId="0" applyFont="1" applyFill="1" applyBorder="1" applyAlignment="1" applyProtection="1">
      <alignment wrapText="1"/>
      <protection/>
    </xf>
    <xf numFmtId="0" fontId="4" fillId="0" borderId="37" xfId="0" applyFont="1" applyBorder="1" applyAlignment="1" applyProtection="1">
      <alignment horizontal="center"/>
      <protection/>
    </xf>
    <xf numFmtId="173" fontId="87" fillId="0" borderId="15" xfId="0" applyNumberFormat="1" applyFont="1" applyFill="1" applyBorder="1" applyAlignment="1" applyProtection="1">
      <alignment textRotation="69"/>
      <protection/>
    </xf>
    <xf numFmtId="173" fontId="87" fillId="0" borderId="0" xfId="0" applyNumberFormat="1" applyFont="1" applyFill="1" applyBorder="1" applyAlignment="1" applyProtection="1">
      <alignment/>
      <protection/>
    </xf>
    <xf numFmtId="0" fontId="5" fillId="0" borderId="0" xfId="0" applyNumberFormat="1" applyFont="1" applyBorder="1" applyAlignment="1">
      <alignment horizontal="left" wrapText="1"/>
    </xf>
    <xf numFmtId="0" fontId="2" fillId="0" borderId="23" xfId="0" applyFont="1" applyFill="1" applyBorder="1" applyAlignment="1" applyProtection="1">
      <alignment horizontal="left"/>
      <protection/>
    </xf>
    <xf numFmtId="2" fontId="2" fillId="0" borderId="0" xfId="0" applyNumberFormat="1" applyFont="1" applyAlignment="1">
      <alignment/>
    </xf>
    <xf numFmtId="171" fontId="87" fillId="0" borderId="38" xfId="0" applyNumberFormat="1" applyFont="1" applyBorder="1" applyAlignment="1" applyProtection="1">
      <alignment/>
      <protection locked="0"/>
    </xf>
    <xf numFmtId="171" fontId="2" fillId="0" borderId="39" xfId="0" applyNumberFormat="1" applyFont="1" applyBorder="1" applyAlignment="1" applyProtection="1">
      <alignment/>
      <protection/>
    </xf>
    <xf numFmtId="171" fontId="87" fillId="0" borderId="20" xfId="0" applyNumberFormat="1" applyFont="1" applyBorder="1" applyAlignment="1" applyProtection="1">
      <alignment/>
      <protection locked="0"/>
    </xf>
    <xf numFmtId="171" fontId="2" fillId="0" borderId="40" xfId="0" applyNumberFormat="1" applyFont="1" applyBorder="1" applyAlignment="1" applyProtection="1">
      <alignment/>
      <protection/>
    </xf>
    <xf numFmtId="171" fontId="87" fillId="0" borderId="41" xfId="0" applyNumberFormat="1" applyFont="1" applyBorder="1" applyAlignment="1" applyProtection="1">
      <alignment/>
      <protection locked="0"/>
    </xf>
    <xf numFmtId="171" fontId="2" fillId="0" borderId="22" xfId="0" applyNumberFormat="1" applyFont="1" applyBorder="1" applyAlignment="1" applyProtection="1">
      <alignment/>
      <protection/>
    </xf>
    <xf numFmtId="171" fontId="87" fillId="0" borderId="30" xfId="0" applyNumberFormat="1" applyFont="1" applyBorder="1" applyAlignment="1" applyProtection="1">
      <alignment/>
      <protection locked="0"/>
    </xf>
    <xf numFmtId="171" fontId="87" fillId="0" borderId="29" xfId="0" applyNumberFormat="1" applyFont="1" applyBorder="1" applyAlignment="1" applyProtection="1">
      <alignment/>
      <protection locked="0"/>
    </xf>
    <xf numFmtId="171" fontId="2" fillId="0" borderId="42" xfId="0" applyNumberFormat="1" applyFont="1" applyBorder="1" applyAlignment="1" applyProtection="1">
      <alignment/>
      <protection/>
    </xf>
    <xf numFmtId="164" fontId="87" fillId="0" borderId="20" xfId="0" applyNumberFormat="1" applyFont="1" applyFill="1" applyBorder="1" applyAlignment="1" applyProtection="1">
      <alignment/>
      <protection locked="0"/>
    </xf>
    <xf numFmtId="164" fontId="83" fillId="0" borderId="20" xfId="0" applyNumberFormat="1" applyFont="1" applyFill="1" applyBorder="1" applyAlignment="1" applyProtection="1">
      <alignment/>
      <protection/>
    </xf>
    <xf numFmtId="164" fontId="87" fillId="0" borderId="43" xfId="0" applyNumberFormat="1" applyFont="1" applyFill="1" applyBorder="1" applyAlignment="1" applyProtection="1">
      <alignment/>
      <protection locked="0"/>
    </xf>
    <xf numFmtId="164" fontId="83" fillId="0" borderId="43" xfId="0" applyNumberFormat="1" applyFont="1" applyFill="1" applyBorder="1" applyAlignment="1" applyProtection="1">
      <alignment/>
      <protection/>
    </xf>
    <xf numFmtId="171" fontId="87" fillId="0" borderId="22" xfId="0" applyNumberFormat="1" applyFont="1" applyBorder="1" applyAlignment="1" applyProtection="1">
      <alignment/>
      <protection locked="0"/>
    </xf>
    <xf numFmtId="171" fontId="83" fillId="0" borderId="30" xfId="0" applyNumberFormat="1" applyFont="1" applyBorder="1" applyAlignment="1" applyProtection="1">
      <alignment/>
      <protection/>
    </xf>
    <xf numFmtId="171" fontId="83" fillId="0" borderId="20" xfId="0" applyNumberFormat="1" applyFont="1" applyBorder="1" applyAlignment="1" applyProtection="1">
      <alignment/>
      <protection/>
    </xf>
    <xf numFmtId="165" fontId="87" fillId="0" borderId="37" xfId="0" applyNumberFormat="1" applyFont="1" applyFill="1" applyBorder="1" applyAlignment="1" applyProtection="1">
      <alignment/>
      <protection locked="0"/>
    </xf>
    <xf numFmtId="165" fontId="12" fillId="36" borderId="44" xfId="0" applyNumberFormat="1" applyFont="1" applyFill="1" applyBorder="1" applyAlignment="1" applyProtection="1">
      <alignment/>
      <protection/>
    </xf>
    <xf numFmtId="171" fontId="87" fillId="0" borderId="44" xfId="0" applyNumberFormat="1" applyFont="1" applyBorder="1" applyAlignment="1" applyProtection="1">
      <alignment/>
      <protection locked="0"/>
    </xf>
    <xf numFmtId="171" fontId="83" fillId="36" borderId="37" xfId="0" applyNumberFormat="1" applyFont="1" applyFill="1" applyBorder="1" applyAlignment="1" applyProtection="1">
      <alignment/>
      <protection/>
    </xf>
    <xf numFmtId="165" fontId="83" fillId="36" borderId="43" xfId="0" applyNumberFormat="1" applyFont="1" applyFill="1" applyBorder="1" applyAlignment="1" applyProtection="1">
      <alignment/>
      <protection/>
    </xf>
    <xf numFmtId="165" fontId="83" fillId="0" borderId="37" xfId="0" applyNumberFormat="1" applyFont="1" applyFill="1" applyBorder="1" applyAlignment="1" applyProtection="1">
      <alignment/>
      <protection/>
    </xf>
    <xf numFmtId="165" fontId="83" fillId="36" borderId="37" xfId="0" applyNumberFormat="1" applyFont="1" applyFill="1" applyBorder="1" applyAlignment="1" applyProtection="1">
      <alignment/>
      <protection/>
    </xf>
    <xf numFmtId="165" fontId="83" fillId="0" borderId="20" xfId="0" applyNumberFormat="1" applyFont="1" applyFill="1" applyBorder="1" applyAlignment="1" applyProtection="1">
      <alignment/>
      <protection/>
    </xf>
    <xf numFmtId="165" fontId="83" fillId="36" borderId="20" xfId="0" applyNumberFormat="1" applyFont="1" applyFill="1" applyBorder="1" applyAlignment="1" applyProtection="1">
      <alignment/>
      <protection/>
    </xf>
    <xf numFmtId="165" fontId="83" fillId="36" borderId="22" xfId="0" applyNumberFormat="1" applyFont="1" applyFill="1" applyBorder="1" applyAlignment="1" applyProtection="1">
      <alignment/>
      <protection/>
    </xf>
    <xf numFmtId="165" fontId="83" fillId="36" borderId="45" xfId="0" applyNumberFormat="1" applyFont="1" applyFill="1" applyBorder="1" applyAlignment="1" applyProtection="1">
      <alignment/>
      <protection/>
    </xf>
    <xf numFmtId="164" fontId="83" fillId="0" borderId="20" xfId="0" applyNumberFormat="1" applyFont="1" applyBorder="1" applyAlignment="1" applyProtection="1">
      <alignment/>
      <protection/>
    </xf>
    <xf numFmtId="164" fontId="83" fillId="33" borderId="37" xfId="0" applyNumberFormat="1" applyFont="1" applyFill="1" applyBorder="1" applyAlignment="1" applyProtection="1">
      <alignment/>
      <protection/>
    </xf>
    <xf numFmtId="165" fontId="83" fillId="0" borderId="15" xfId="0" applyNumberFormat="1" applyFont="1" applyFill="1" applyBorder="1" applyAlignment="1" applyProtection="1">
      <alignment/>
      <protection/>
    </xf>
    <xf numFmtId="171" fontId="7" fillId="0" borderId="20" xfId="0" applyNumberFormat="1" applyFont="1" applyFill="1" applyBorder="1" applyAlignment="1" applyProtection="1">
      <alignment/>
      <protection locked="0"/>
    </xf>
    <xf numFmtId="171" fontId="83" fillId="0" borderId="20" xfId="0" applyNumberFormat="1" applyFont="1" applyFill="1" applyBorder="1" applyAlignment="1" applyProtection="1">
      <alignment/>
      <protection/>
    </xf>
    <xf numFmtId="171" fontId="83" fillId="0" borderId="15" xfId="0" applyNumberFormat="1" applyFont="1" applyFill="1" applyBorder="1" applyAlignment="1" applyProtection="1">
      <alignment/>
      <protection/>
    </xf>
    <xf numFmtId="164" fontId="83" fillId="0" borderId="22" xfId="0" applyNumberFormat="1" applyFont="1" applyFill="1" applyBorder="1" applyAlignment="1" applyProtection="1">
      <alignment/>
      <protection/>
    </xf>
    <xf numFmtId="164" fontId="83" fillId="33" borderId="42" xfId="0" applyNumberFormat="1" applyFont="1" applyFill="1" applyBorder="1" applyAlignment="1" applyProtection="1">
      <alignment/>
      <protection/>
    </xf>
    <xf numFmtId="164" fontId="2" fillId="0" borderId="11" xfId="0" applyNumberFormat="1" applyFont="1" applyBorder="1" applyAlignment="1" applyProtection="1">
      <alignment/>
      <protection/>
    </xf>
    <xf numFmtId="164" fontId="2" fillId="0" borderId="12" xfId="0" applyNumberFormat="1" applyFont="1" applyBorder="1" applyAlignment="1" applyProtection="1">
      <alignment/>
      <protection/>
    </xf>
    <xf numFmtId="164" fontId="2" fillId="0" borderId="22" xfId="0" applyNumberFormat="1" applyFont="1" applyBorder="1" applyAlignment="1" applyProtection="1">
      <alignment/>
      <protection/>
    </xf>
    <xf numFmtId="164" fontId="7" fillId="0" borderId="20" xfId="0" applyNumberFormat="1" applyFont="1" applyBorder="1" applyAlignment="1" applyProtection="1">
      <alignment/>
      <protection locked="0"/>
    </xf>
    <xf numFmtId="164" fontId="7" fillId="36" borderId="20" xfId="0" applyNumberFormat="1" applyFont="1" applyFill="1" applyBorder="1" applyAlignment="1" applyProtection="1">
      <alignment/>
      <protection/>
    </xf>
    <xf numFmtId="164" fontId="7" fillId="36" borderId="15" xfId="0" applyNumberFormat="1" applyFont="1" applyFill="1" applyBorder="1" applyAlignment="1" applyProtection="1">
      <alignment/>
      <protection/>
    </xf>
    <xf numFmtId="164" fontId="83" fillId="33" borderId="20" xfId="0" applyNumberFormat="1" applyFont="1" applyFill="1" applyBorder="1" applyAlignment="1" applyProtection="1">
      <alignment/>
      <protection/>
    </xf>
    <xf numFmtId="164" fontId="83" fillId="33" borderId="46" xfId="0" applyNumberFormat="1" applyFont="1" applyFill="1" applyBorder="1" applyAlignment="1" applyProtection="1">
      <alignment/>
      <protection/>
    </xf>
    <xf numFmtId="164" fontId="83" fillId="33" borderId="0" xfId="0" applyNumberFormat="1" applyFont="1" applyFill="1" applyBorder="1" applyAlignment="1" applyProtection="1">
      <alignment/>
      <protection/>
    </xf>
    <xf numFmtId="164" fontId="7" fillId="0" borderId="20" xfId="0" applyNumberFormat="1" applyFont="1" applyBorder="1" applyAlignment="1" applyProtection="1">
      <alignment/>
      <protection/>
    </xf>
    <xf numFmtId="164" fontId="7" fillId="0" borderId="15" xfId="0" applyNumberFormat="1" applyFont="1" applyBorder="1" applyAlignment="1" applyProtection="1">
      <alignment/>
      <protection/>
    </xf>
    <xf numFmtId="164" fontId="2" fillId="0" borderId="20" xfId="44" applyNumberFormat="1" applyFont="1" applyFill="1" applyBorder="1" applyAlignment="1" applyProtection="1">
      <alignment/>
      <protection/>
    </xf>
    <xf numFmtId="164" fontId="83" fillId="33" borderId="15" xfId="0" applyNumberFormat="1" applyFont="1" applyFill="1" applyBorder="1" applyAlignment="1" applyProtection="1">
      <alignment/>
      <protection/>
    </xf>
    <xf numFmtId="164" fontId="83" fillId="33" borderId="41" xfId="0" applyNumberFormat="1" applyFont="1" applyFill="1" applyBorder="1" applyAlignment="1" applyProtection="1">
      <alignment/>
      <protection/>
    </xf>
    <xf numFmtId="164" fontId="7" fillId="36" borderId="29" xfId="0" applyNumberFormat="1" applyFont="1" applyFill="1" applyBorder="1" applyAlignment="1" applyProtection="1">
      <alignment/>
      <protection/>
    </xf>
    <xf numFmtId="164" fontId="7" fillId="36" borderId="28" xfId="0" applyNumberFormat="1" applyFont="1" applyFill="1" applyBorder="1" applyAlignment="1" applyProtection="1">
      <alignment/>
      <protection/>
    </xf>
    <xf numFmtId="164" fontId="2" fillId="0" borderId="47" xfId="44" applyNumberFormat="1" applyFont="1" applyFill="1" applyBorder="1" applyAlignment="1" applyProtection="1">
      <alignment/>
      <protection/>
    </xf>
    <xf numFmtId="164" fontId="97" fillId="0" borderId="48" xfId="0" applyNumberFormat="1" applyFont="1" applyFill="1" applyBorder="1" applyAlignment="1" applyProtection="1">
      <alignment/>
      <protection/>
    </xf>
    <xf numFmtId="164" fontId="97" fillId="0" borderId="14" xfId="0" applyNumberFormat="1" applyFont="1" applyFill="1" applyBorder="1" applyAlignment="1" applyProtection="1">
      <alignment/>
      <protection/>
    </xf>
    <xf numFmtId="164" fontId="83" fillId="0" borderId="41" xfId="0" applyNumberFormat="1" applyFont="1" applyFill="1" applyBorder="1" applyAlignment="1" applyProtection="1">
      <alignment/>
      <protection/>
    </xf>
    <xf numFmtId="164" fontId="7" fillId="36" borderId="30" xfId="0" applyNumberFormat="1" applyFont="1" applyFill="1" applyBorder="1" applyAlignment="1" applyProtection="1">
      <alignment/>
      <protection/>
    </xf>
    <xf numFmtId="164" fontId="7" fillId="36" borderId="0" xfId="0" applyNumberFormat="1" applyFont="1" applyFill="1" applyBorder="1" applyAlignment="1" applyProtection="1">
      <alignment/>
      <protection/>
    </xf>
    <xf numFmtId="164" fontId="7" fillId="36" borderId="49" xfId="0" applyNumberFormat="1" applyFont="1" applyFill="1" applyBorder="1" applyAlignment="1" applyProtection="1">
      <alignment/>
      <protection/>
    </xf>
    <xf numFmtId="164" fontId="7" fillId="36" borderId="24" xfId="0" applyNumberFormat="1" applyFont="1" applyFill="1" applyBorder="1" applyAlignment="1" applyProtection="1">
      <alignment/>
      <protection/>
    </xf>
    <xf numFmtId="164" fontId="2" fillId="0" borderId="50" xfId="44" applyNumberFormat="1" applyFont="1" applyFill="1" applyBorder="1" applyAlignment="1" applyProtection="1">
      <alignment/>
      <protection/>
    </xf>
    <xf numFmtId="164" fontId="5" fillId="33" borderId="41" xfId="44" applyNumberFormat="1" applyFont="1" applyFill="1" applyBorder="1" applyAlignment="1" applyProtection="1">
      <alignment/>
      <protection/>
    </xf>
    <xf numFmtId="164" fontId="5" fillId="0" borderId="47" xfId="0" applyNumberFormat="1" applyFont="1" applyFill="1" applyBorder="1" applyAlignment="1" applyProtection="1">
      <alignment/>
      <protection/>
    </xf>
    <xf numFmtId="164" fontId="5" fillId="0" borderId="23" xfId="0" applyNumberFormat="1" applyFont="1" applyFill="1" applyBorder="1" applyAlignment="1" applyProtection="1">
      <alignment/>
      <protection/>
    </xf>
    <xf numFmtId="164" fontId="5" fillId="0" borderId="47" xfId="44" applyNumberFormat="1" applyFont="1" applyFill="1" applyBorder="1" applyAlignment="1" applyProtection="1">
      <alignment/>
      <protection/>
    </xf>
    <xf numFmtId="0" fontId="5" fillId="33" borderId="14" xfId="0" applyFont="1" applyFill="1" applyBorder="1" applyAlignment="1" applyProtection="1">
      <alignment wrapText="1"/>
      <protection/>
    </xf>
    <xf numFmtId="164" fontId="2" fillId="33" borderId="41" xfId="44" applyNumberFormat="1" applyFont="1" applyFill="1" applyBorder="1" applyAlignment="1" applyProtection="1">
      <alignment/>
      <protection/>
    </xf>
    <xf numFmtId="0" fontId="11" fillId="0" borderId="0" xfId="0" applyFont="1" applyFill="1" applyBorder="1" applyAlignment="1" applyProtection="1">
      <alignment/>
      <protection/>
    </xf>
    <xf numFmtId="164" fontId="5" fillId="33" borderId="41" xfId="0" applyNumberFormat="1" applyFont="1" applyFill="1" applyBorder="1" applyAlignment="1" applyProtection="1">
      <alignment/>
      <protection locked="0"/>
    </xf>
    <xf numFmtId="0" fontId="98" fillId="0" borderId="0" xfId="0" applyNumberFormat="1" applyFont="1" applyAlignment="1">
      <alignment/>
    </xf>
    <xf numFmtId="0" fontId="24" fillId="0" borderId="0" xfId="55" applyFont="1">
      <alignment/>
      <protection/>
    </xf>
    <xf numFmtId="0" fontId="26" fillId="37" borderId="0" xfId="55" applyFont="1" applyFill="1">
      <alignment/>
      <protection/>
    </xf>
    <xf numFmtId="0" fontId="2" fillId="37" borderId="0" xfId="55" applyFill="1">
      <alignment/>
      <protection/>
    </xf>
    <xf numFmtId="0" fontId="2" fillId="0" borderId="0" xfId="55">
      <alignment/>
      <protection/>
    </xf>
    <xf numFmtId="43" fontId="26" fillId="37" borderId="51" xfId="55" applyNumberFormat="1" applyFont="1" applyFill="1" applyBorder="1">
      <alignment/>
      <protection/>
    </xf>
    <xf numFmtId="43" fontId="26" fillId="37" borderId="52" xfId="55" applyNumberFormat="1" applyFont="1" applyFill="1" applyBorder="1">
      <alignment/>
      <protection/>
    </xf>
    <xf numFmtId="38" fontId="26" fillId="0" borderId="51" xfId="55" applyNumberFormat="1" applyFont="1" applyFill="1" applyBorder="1">
      <alignment/>
      <protection/>
    </xf>
    <xf numFmtId="174" fontId="26" fillId="37" borderId="51" xfId="55" applyNumberFormat="1" applyFont="1" applyFill="1" applyBorder="1">
      <alignment/>
      <protection/>
    </xf>
    <xf numFmtId="0" fontId="26" fillId="0" borderId="0" xfId="55" applyFont="1">
      <alignment/>
      <protection/>
    </xf>
    <xf numFmtId="174" fontId="28" fillId="37" borderId="51" xfId="55" applyNumberFormat="1" applyFont="1" applyFill="1" applyBorder="1">
      <alignment/>
      <protection/>
    </xf>
    <xf numFmtId="167" fontId="26" fillId="37" borderId="51" xfId="55" applyNumberFormat="1" applyFont="1" applyFill="1" applyBorder="1">
      <alignment/>
      <protection/>
    </xf>
    <xf numFmtId="174" fontId="2" fillId="0" borderId="0" xfId="55" applyNumberFormat="1">
      <alignment/>
      <protection/>
    </xf>
    <xf numFmtId="175" fontId="29" fillId="37" borderId="0" xfId="55" applyNumberFormat="1" applyFont="1" applyFill="1" applyBorder="1">
      <alignment/>
      <protection/>
    </xf>
    <xf numFmtId="0" fontId="26" fillId="37" borderId="53" xfId="55" applyFont="1" applyFill="1" applyBorder="1">
      <alignment/>
      <protection/>
    </xf>
    <xf numFmtId="0" fontId="26" fillId="37" borderId="54" xfId="55" applyFont="1" applyFill="1" applyBorder="1">
      <alignment/>
      <protection/>
    </xf>
    <xf numFmtId="0" fontId="27" fillId="37" borderId="54" xfId="55" applyFont="1" applyFill="1" applyBorder="1" applyAlignment="1">
      <alignment horizontal="center"/>
      <protection/>
    </xf>
    <xf numFmtId="0" fontId="26" fillId="37" borderId="54" xfId="55" applyFont="1" applyFill="1" applyBorder="1" applyAlignment="1">
      <alignment horizontal="center"/>
      <protection/>
    </xf>
    <xf numFmtId="1" fontId="26" fillId="37" borderId="54" xfId="55" applyNumberFormat="1" applyFont="1" applyFill="1" applyBorder="1" applyAlignment="1">
      <alignment horizontal="center"/>
      <protection/>
    </xf>
    <xf numFmtId="0" fontId="26" fillId="37" borderId="55" xfId="55" applyFont="1" applyFill="1" applyBorder="1" applyAlignment="1">
      <alignment horizontal="center"/>
      <protection/>
    </xf>
    <xf numFmtId="0" fontId="27" fillId="37" borderId="56" xfId="55" applyFont="1" applyFill="1" applyBorder="1">
      <alignment/>
      <protection/>
    </xf>
    <xf numFmtId="0" fontId="26" fillId="37" borderId="51" xfId="55" applyFont="1" applyFill="1" applyBorder="1">
      <alignment/>
      <protection/>
    </xf>
    <xf numFmtId="0" fontId="26" fillId="37" borderId="52" xfId="55" applyFont="1" applyFill="1" applyBorder="1">
      <alignment/>
      <protection/>
    </xf>
    <xf numFmtId="0" fontId="26" fillId="37" borderId="56" xfId="55" applyFont="1" applyFill="1" applyBorder="1" applyAlignment="1">
      <alignment horizontal="right"/>
      <protection/>
    </xf>
    <xf numFmtId="0" fontId="26" fillId="37" borderId="51" xfId="55" applyFont="1" applyFill="1" applyBorder="1" applyAlignment="1">
      <alignment horizontal="right"/>
      <protection/>
    </xf>
    <xf numFmtId="0" fontId="26" fillId="0" borderId="51" xfId="55" applyFont="1" applyBorder="1">
      <alignment/>
      <protection/>
    </xf>
    <xf numFmtId="0" fontId="26" fillId="37" borderId="56" xfId="55" applyFont="1" applyFill="1" applyBorder="1">
      <alignment/>
      <protection/>
    </xf>
    <xf numFmtId="0" fontId="26" fillId="0" borderId="56" xfId="55" applyFont="1" applyBorder="1">
      <alignment/>
      <protection/>
    </xf>
    <xf numFmtId="0" fontId="26" fillId="0" borderId="57" xfId="55" applyFont="1" applyBorder="1">
      <alignment/>
      <protection/>
    </xf>
    <xf numFmtId="0" fontId="26" fillId="0" borderId="58" xfId="55" applyFont="1" applyBorder="1">
      <alignment/>
      <protection/>
    </xf>
    <xf numFmtId="0" fontId="26" fillId="0" borderId="59" xfId="55" applyFont="1" applyBorder="1">
      <alignment/>
      <protection/>
    </xf>
    <xf numFmtId="10" fontId="26" fillId="37" borderId="51" xfId="59" applyNumberFormat="1" applyFont="1" applyFill="1" applyBorder="1" applyAlignment="1">
      <alignment/>
    </xf>
    <xf numFmtId="10" fontId="26" fillId="0" borderId="51" xfId="59" applyNumberFormat="1" applyFont="1" applyBorder="1" applyAlignment="1">
      <alignment/>
    </xf>
    <xf numFmtId="4" fontId="26" fillId="0" borderId="51" xfId="55" applyNumberFormat="1" applyFont="1" applyBorder="1">
      <alignment/>
      <protection/>
    </xf>
    <xf numFmtId="4" fontId="26" fillId="37" borderId="51" xfId="55" applyNumberFormat="1" applyFont="1" applyFill="1" applyBorder="1">
      <alignment/>
      <protection/>
    </xf>
    <xf numFmtId="4" fontId="26" fillId="37" borderId="52" xfId="55" applyNumberFormat="1" applyFont="1" applyFill="1" applyBorder="1">
      <alignment/>
      <protection/>
    </xf>
    <xf numFmtId="4" fontId="26" fillId="37" borderId="51" xfId="55" applyNumberFormat="1" applyFont="1" applyFill="1" applyBorder="1" applyAlignment="1">
      <alignment horizontal="center"/>
      <protection/>
    </xf>
    <xf numFmtId="4" fontId="26" fillId="0" borderId="51" xfId="55" applyNumberFormat="1" applyFont="1" applyFill="1" applyBorder="1">
      <alignment/>
      <protection/>
    </xf>
    <xf numFmtId="4" fontId="26" fillId="0" borderId="52" xfId="55" applyNumberFormat="1" applyFont="1" applyBorder="1">
      <alignment/>
      <protection/>
    </xf>
    <xf numFmtId="164" fontId="91" fillId="0" borderId="20" xfId="0" applyNumberFormat="1" applyFont="1" applyFill="1" applyBorder="1" applyAlignment="1" applyProtection="1">
      <alignment/>
      <protection locked="0"/>
    </xf>
    <xf numFmtId="0" fontId="26" fillId="0" borderId="56" xfId="55" applyFont="1" applyFill="1" applyBorder="1" applyAlignment="1">
      <alignment wrapText="1"/>
      <protection/>
    </xf>
    <xf numFmtId="4" fontId="99" fillId="0" borderId="51" xfId="55" applyNumberFormat="1" applyFont="1" applyFill="1" applyBorder="1" applyAlignment="1">
      <alignment horizontal="center"/>
      <protection/>
    </xf>
    <xf numFmtId="10" fontId="99" fillId="37" borderId="51" xfId="59" applyNumberFormat="1" applyFont="1" applyFill="1" applyBorder="1" applyAlignment="1">
      <alignment/>
    </xf>
    <xf numFmtId="10" fontId="99" fillId="37" borderId="52" xfId="59" applyNumberFormat="1" applyFont="1" applyFill="1" applyBorder="1" applyAlignment="1">
      <alignment/>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18" xfId="0" applyFont="1" applyFill="1" applyBorder="1" applyAlignment="1" applyProtection="1">
      <alignment/>
      <protection/>
    </xf>
    <xf numFmtId="164" fontId="5" fillId="0" borderId="41" xfId="0" applyNumberFormat="1" applyFont="1" applyFill="1" applyBorder="1" applyAlignment="1" applyProtection="1">
      <alignment/>
      <protection/>
    </xf>
    <xf numFmtId="0" fontId="8" fillId="38" borderId="32" xfId="0" applyFont="1" applyFill="1" applyBorder="1" applyAlignment="1" applyProtection="1">
      <alignment horizontal="left" vertical="top"/>
      <protection/>
    </xf>
    <xf numFmtId="0" fontId="8" fillId="38" borderId="33" xfId="0" applyFont="1" applyFill="1" applyBorder="1" applyAlignment="1" applyProtection="1">
      <alignment horizontal="left" vertical="top"/>
      <protection/>
    </xf>
    <xf numFmtId="0" fontId="8" fillId="38" borderId="60" xfId="0" applyFont="1" applyFill="1" applyBorder="1" applyAlignment="1" applyProtection="1">
      <alignment horizontal="left" vertical="top"/>
      <protection/>
    </xf>
    <xf numFmtId="0" fontId="100" fillId="38" borderId="33" xfId="0" applyFont="1" applyFill="1" applyBorder="1" applyAlignment="1" applyProtection="1">
      <alignment horizontal="left" vertical="top"/>
      <protection/>
    </xf>
    <xf numFmtId="0" fontId="84" fillId="33" borderId="61" xfId="0" applyFont="1" applyFill="1" applyBorder="1" applyAlignment="1" applyProtection="1">
      <alignment horizontal="center" wrapText="1"/>
      <protection/>
    </xf>
    <xf numFmtId="0" fontId="84" fillId="33" borderId="62" xfId="0" applyFont="1" applyFill="1" applyBorder="1" applyAlignment="1" applyProtection="1">
      <alignment horizontal="center" wrapText="1"/>
      <protection/>
    </xf>
    <xf numFmtId="168" fontId="92" fillId="35" borderId="63" xfId="0" applyNumberFormat="1" applyFont="1" applyFill="1" applyBorder="1" applyAlignment="1" applyProtection="1">
      <alignment/>
      <protection locked="0"/>
    </xf>
    <xf numFmtId="0" fontId="5" fillId="39" borderId="0" xfId="0" applyFont="1" applyFill="1" applyBorder="1" applyAlignment="1" applyProtection="1">
      <alignment/>
      <protection/>
    </xf>
    <xf numFmtId="17" fontId="2" fillId="39" borderId="18" xfId="0" applyNumberFormat="1" applyFont="1" applyFill="1" applyBorder="1" applyAlignment="1" applyProtection="1">
      <alignment/>
      <protection/>
    </xf>
    <xf numFmtId="164" fontId="5" fillId="36" borderId="41" xfId="44" applyNumberFormat="1" applyFont="1" applyFill="1" applyBorder="1" applyAlignment="1" applyProtection="1">
      <alignment/>
      <protection/>
    </xf>
    <xf numFmtId="0" fontId="9" fillId="35" borderId="64" xfId="0" applyFont="1" applyFill="1" applyBorder="1" applyAlignment="1" applyProtection="1">
      <alignment/>
      <protection/>
    </xf>
    <xf numFmtId="0" fontId="23" fillId="37" borderId="0" xfId="55" applyFont="1" applyFill="1" applyAlignment="1">
      <alignment horizontal="center"/>
      <protection/>
    </xf>
    <xf numFmtId="0" fontId="25" fillId="37" borderId="0" xfId="55" applyFont="1" applyFill="1" applyAlignment="1">
      <alignment horizontal="center"/>
      <protection/>
    </xf>
    <xf numFmtId="43" fontId="27" fillId="0" borderId="51" xfId="55" applyNumberFormat="1"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ORM_OSR_PostpayGFE_revisedJan09" xfId="56"/>
    <cellStyle name="Note" xfId="57"/>
    <cellStyle name="Output" xfId="58"/>
    <cellStyle name="Percent" xfId="59"/>
    <cellStyle name="Percent 2" xfId="60"/>
    <cellStyle name="Title" xfId="61"/>
    <cellStyle name="Total" xfId="62"/>
    <cellStyle name="Warning Text" xfId="63"/>
  </cellStyles>
  <dxfs count="4">
    <dxf>
      <font>
        <color rgb="FF3333FF"/>
      </font>
    </dxf>
    <dxf>
      <font>
        <color rgb="FF3333FF"/>
      </font>
    </dxf>
    <dxf>
      <font>
        <color rgb="FF3333FF"/>
      </font>
    </dxf>
    <dxf>
      <font>
        <color rgb="FF3333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e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emf" /><Relationship Id="rId7"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9</xdr:row>
      <xdr:rowOff>19050</xdr:rowOff>
    </xdr:from>
    <xdr:to>
      <xdr:col>6</xdr:col>
      <xdr:colOff>876300</xdr:colOff>
      <xdr:row>10</xdr:row>
      <xdr:rowOff>28575</xdr:rowOff>
    </xdr:to>
    <xdr:pic>
      <xdr:nvPicPr>
        <xdr:cNvPr id="1" name="Picture 7"/>
        <xdr:cNvPicPr preferRelativeResize="1">
          <a:picLocks noChangeAspect="1"/>
        </xdr:cNvPicPr>
      </xdr:nvPicPr>
      <xdr:blipFill>
        <a:blip r:embed="rId1"/>
        <a:stretch>
          <a:fillRect/>
        </a:stretch>
      </xdr:blipFill>
      <xdr:spPr>
        <a:xfrm>
          <a:off x="8077200" y="3619500"/>
          <a:ext cx="2686050" cy="390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vmlDrawing" Target="../drawings/vmlDrawing2.vml" /><Relationship Id="rId9" Type="http://schemas.openxmlformats.org/officeDocument/2006/relationships/drawing" Target="../drawings/drawing1.xml" /><Relationship Id="rId10" Type="http://schemas.openxmlformats.org/officeDocument/2006/relationships/vmlDrawing" Target="../drawings/vmlDrawing3.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B104"/>
  <sheetViews>
    <sheetView tabSelected="1" zoomScale="75" zoomScaleNormal="75" zoomScalePageLayoutView="75" workbookViewId="0" topLeftCell="A1">
      <selection activeCell="C87" sqref="C87"/>
    </sheetView>
  </sheetViews>
  <sheetFormatPr defaultColWidth="9.69921875" defaultRowHeight="15"/>
  <cols>
    <col min="1" max="1" width="28.296875" style="40" customWidth="1"/>
    <col min="2" max="2" width="9.8984375" style="40" customWidth="1"/>
    <col min="3" max="3" width="12.3984375" style="40" customWidth="1"/>
    <col min="4" max="4" width="14.296875" style="40" customWidth="1"/>
    <col min="5" max="15" width="12.59765625" style="40" customWidth="1"/>
    <col min="16" max="16" width="20.19921875" style="40" customWidth="1"/>
    <col min="17" max="16384" width="9.69921875" style="40" customWidth="1"/>
  </cols>
  <sheetData>
    <row r="1" spans="1:16" s="64" customFormat="1" ht="37.5" customHeight="1" thickBot="1" thickTop="1">
      <c r="A1" s="287"/>
      <c r="B1" s="288" t="s">
        <v>110</v>
      </c>
      <c r="C1" s="288"/>
      <c r="D1" s="288"/>
      <c r="E1" s="288"/>
      <c r="F1" s="288"/>
      <c r="G1" s="288"/>
      <c r="H1" s="288"/>
      <c r="I1" s="290" t="s">
        <v>149</v>
      </c>
      <c r="J1" s="288"/>
      <c r="K1" s="288"/>
      <c r="L1" s="288"/>
      <c r="M1" s="288"/>
      <c r="N1" s="288"/>
      <c r="O1" s="288"/>
      <c r="P1" s="289" t="s">
        <v>109</v>
      </c>
    </row>
    <row r="2" spans="1:16" ht="19.5" thickTop="1">
      <c r="A2" s="65" t="s">
        <v>92</v>
      </c>
      <c r="B2" s="160" t="s">
        <v>151</v>
      </c>
      <c r="C2" s="66"/>
      <c r="D2" s="39" t="s">
        <v>127</v>
      </c>
      <c r="E2" s="136">
        <v>40544</v>
      </c>
      <c r="G2" s="41"/>
      <c r="H2" s="41"/>
      <c r="J2" s="41"/>
      <c r="K2" s="41"/>
      <c r="L2" s="41"/>
      <c r="M2" s="41"/>
      <c r="N2" s="41"/>
      <c r="O2" s="294" t="s">
        <v>259</v>
      </c>
      <c r="P2" s="295"/>
    </row>
    <row r="3" spans="1:16" ht="15.75">
      <c r="A3" s="67" t="s">
        <v>93</v>
      </c>
      <c r="B3" s="135" t="s">
        <v>128</v>
      </c>
      <c r="C3" s="68"/>
      <c r="D3" s="39"/>
      <c r="E3" s="41"/>
      <c r="F3" s="69"/>
      <c r="G3" s="41"/>
      <c r="H3" s="41"/>
      <c r="I3" s="41"/>
      <c r="J3" s="41"/>
      <c r="K3" s="41"/>
      <c r="L3" s="41"/>
      <c r="M3" s="41"/>
      <c r="N3" s="41"/>
      <c r="O3" s="60" t="s">
        <v>120</v>
      </c>
      <c r="P3" s="61" t="str">
        <f>ADMIN!B2</f>
        <v>OSR047_GFE_2016</v>
      </c>
    </row>
    <row r="4" spans="1:16" ht="16.5" thickBot="1">
      <c r="A4" s="70" t="s">
        <v>118</v>
      </c>
      <c r="B4" s="159" t="s">
        <v>152</v>
      </c>
      <c r="C4" s="71"/>
      <c r="D4" s="14" t="s">
        <v>119</v>
      </c>
      <c r="E4" s="159" t="s">
        <v>153</v>
      </c>
      <c r="F4" s="41"/>
      <c r="G4" s="41"/>
      <c r="H4" s="41"/>
      <c r="I4" s="41"/>
      <c r="J4" s="41"/>
      <c r="K4" s="41"/>
      <c r="L4" s="41"/>
      <c r="M4" s="72"/>
      <c r="N4" s="62"/>
      <c r="O4" s="72" t="s">
        <v>203</v>
      </c>
      <c r="P4" s="143">
        <f>ADMIN!B3</f>
        <v>1</v>
      </c>
    </row>
    <row r="5" spans="1:16" ht="15.75" thickTop="1">
      <c r="A5" s="58" t="s">
        <v>116</v>
      </c>
      <c r="B5" s="3"/>
      <c r="C5" s="3"/>
      <c r="D5" s="8" t="s">
        <v>0</v>
      </c>
      <c r="E5" s="9" t="s">
        <v>1</v>
      </c>
      <c r="F5" s="9" t="s">
        <v>2</v>
      </c>
      <c r="G5" s="9" t="s">
        <v>3</v>
      </c>
      <c r="H5" s="9" t="s">
        <v>4</v>
      </c>
      <c r="I5" s="9" t="s">
        <v>5</v>
      </c>
      <c r="J5" s="9" t="s">
        <v>6</v>
      </c>
      <c r="K5" s="9" t="s">
        <v>7</v>
      </c>
      <c r="L5" s="9" t="s">
        <v>8</v>
      </c>
      <c r="M5" s="9" t="s">
        <v>9</v>
      </c>
      <c r="N5" s="9" t="s">
        <v>10</v>
      </c>
      <c r="O5" s="9" t="s">
        <v>11</v>
      </c>
      <c r="P5" s="10" t="s">
        <v>12</v>
      </c>
    </row>
    <row r="6" spans="1:16" ht="15.75" thickBot="1">
      <c r="A6" s="59" t="s">
        <v>31</v>
      </c>
      <c r="B6" s="42"/>
      <c r="C6" s="42"/>
      <c r="D6" s="37" t="s">
        <v>13</v>
      </c>
      <c r="E6" s="38" t="str">
        <f>IF(MONTH($E$2)&lt;2,"(Est)","(Act)")</f>
        <v>(Est)</v>
      </c>
      <c r="F6" s="38" t="str">
        <f>IF(MONTH($E$2)&lt;3,"(Est)","(Act)")</f>
        <v>(Est)</v>
      </c>
      <c r="G6" s="38" t="str">
        <f>IF(MONTH($E$2)&lt;4,"(Est)","(Act)")</f>
        <v>(Est)</v>
      </c>
      <c r="H6" s="38" t="str">
        <f>IF(MONTH($E$2)&lt;5,"(Est)","(Act)")</f>
        <v>(Est)</v>
      </c>
      <c r="I6" s="38" t="str">
        <f>IF(MONTH($E$2)&lt;6,"(Est)","(Act)")</f>
        <v>(Est)</v>
      </c>
      <c r="J6" s="38" t="str">
        <f>IF(MONTH($E$2)&lt;7,"(Est)","(Act)")</f>
        <v>(Est)</v>
      </c>
      <c r="K6" s="38" t="str">
        <f>IF(MONTH($E$2)&lt;8,"(Est)","(Act)")</f>
        <v>(Est)</v>
      </c>
      <c r="L6" s="38" t="str">
        <f>IF(MONTH($E$2)&lt;9,"(Est)","(Act)")</f>
        <v>(Est)</v>
      </c>
      <c r="M6" s="38" t="str">
        <f>IF(MONTH($E$2)&lt;10,"(Est)","(Act)")</f>
        <v>(Est)</v>
      </c>
      <c r="N6" s="38" t="str">
        <f>IF(MONTH($E$2)&lt;11,"(Est)","(Act)")</f>
        <v>(Est)</v>
      </c>
      <c r="O6" s="38" t="str">
        <f>IF(MONTH($E$2)&lt;12,"(Est)","(Act)")</f>
        <v>(Est)</v>
      </c>
      <c r="P6" s="165"/>
    </row>
    <row r="7" spans="1:16" ht="15.75" thickTop="1">
      <c r="A7" s="12" t="s">
        <v>15</v>
      </c>
      <c r="B7" s="3"/>
      <c r="C7" s="3"/>
      <c r="D7" s="139"/>
      <c r="E7" s="139"/>
      <c r="F7" s="139"/>
      <c r="G7" s="139"/>
      <c r="H7" s="139"/>
      <c r="I7" s="139"/>
      <c r="J7" s="139"/>
      <c r="K7" s="139"/>
      <c r="L7" s="139"/>
      <c r="M7" s="139"/>
      <c r="N7" s="139"/>
      <c r="O7" s="140"/>
      <c r="P7" s="4"/>
    </row>
    <row r="8" spans="1:16" s="75" customFormat="1" ht="15.75" thickBot="1">
      <c r="A8" s="73" t="s">
        <v>130</v>
      </c>
      <c r="B8" s="74"/>
      <c r="C8" s="74"/>
      <c r="D8" s="171">
        <v>0</v>
      </c>
      <c r="E8" s="171">
        <v>0</v>
      </c>
      <c r="F8" s="171">
        <v>0</v>
      </c>
      <c r="G8" s="171">
        <v>0</v>
      </c>
      <c r="H8" s="171">
        <v>0</v>
      </c>
      <c r="I8" s="171">
        <v>0</v>
      </c>
      <c r="J8" s="171">
        <v>0</v>
      </c>
      <c r="K8" s="171">
        <v>0</v>
      </c>
      <c r="L8" s="171">
        <v>0</v>
      </c>
      <c r="M8" s="171">
        <v>0</v>
      </c>
      <c r="N8" s="171">
        <v>0</v>
      </c>
      <c r="O8" s="171">
        <v>0</v>
      </c>
      <c r="P8" s="172">
        <f aca="true" t="shared" si="0" ref="P8:P15">SUM(D8:O8)</f>
        <v>0</v>
      </c>
    </row>
    <row r="9" spans="1:16" s="75" customFormat="1" ht="15.75" thickTop="1">
      <c r="A9" s="13" t="s">
        <v>131</v>
      </c>
      <c r="B9" s="76"/>
      <c r="C9" s="77"/>
      <c r="D9" s="173">
        <v>0</v>
      </c>
      <c r="E9" s="173">
        <v>0</v>
      </c>
      <c r="F9" s="173">
        <v>0</v>
      </c>
      <c r="G9" s="173">
        <v>0</v>
      </c>
      <c r="H9" s="173">
        <v>0</v>
      </c>
      <c r="I9" s="173">
        <v>0</v>
      </c>
      <c r="J9" s="173">
        <v>0</v>
      </c>
      <c r="K9" s="173">
        <v>0</v>
      </c>
      <c r="L9" s="173">
        <v>0</v>
      </c>
      <c r="M9" s="173">
        <v>0</v>
      </c>
      <c r="N9" s="173">
        <v>0</v>
      </c>
      <c r="O9" s="173">
        <v>0</v>
      </c>
      <c r="P9" s="174">
        <f t="shared" si="0"/>
        <v>0</v>
      </c>
    </row>
    <row r="10" spans="1:16" s="75" customFormat="1" ht="15">
      <c r="A10" s="13" t="s">
        <v>132</v>
      </c>
      <c r="B10" s="76"/>
      <c r="C10" s="77"/>
      <c r="D10" s="175">
        <v>0</v>
      </c>
      <c r="E10" s="175">
        <v>0</v>
      </c>
      <c r="F10" s="175">
        <v>0</v>
      </c>
      <c r="G10" s="175">
        <v>0</v>
      </c>
      <c r="H10" s="175">
        <v>0</v>
      </c>
      <c r="I10" s="175">
        <v>0</v>
      </c>
      <c r="J10" s="175">
        <v>0</v>
      </c>
      <c r="K10" s="175">
        <v>0</v>
      </c>
      <c r="L10" s="175">
        <v>0</v>
      </c>
      <c r="M10" s="175">
        <v>0</v>
      </c>
      <c r="N10" s="175">
        <v>0</v>
      </c>
      <c r="O10" s="175">
        <v>0</v>
      </c>
      <c r="P10" s="176">
        <f t="shared" si="0"/>
        <v>0</v>
      </c>
    </row>
    <row r="11" spans="1:16" s="75" customFormat="1" ht="15.75" thickBot="1">
      <c r="A11" s="73" t="s">
        <v>133</v>
      </c>
      <c r="B11" s="74"/>
      <c r="C11" s="78"/>
      <c r="D11" s="171">
        <v>0</v>
      </c>
      <c r="E11" s="171">
        <v>0</v>
      </c>
      <c r="F11" s="171">
        <v>0</v>
      </c>
      <c r="G11" s="171">
        <v>0</v>
      </c>
      <c r="H11" s="171">
        <v>0</v>
      </c>
      <c r="I11" s="171">
        <v>0</v>
      </c>
      <c r="J11" s="171">
        <v>0</v>
      </c>
      <c r="K11" s="171">
        <v>0</v>
      </c>
      <c r="L11" s="171">
        <v>0</v>
      </c>
      <c r="M11" s="171">
        <v>0</v>
      </c>
      <c r="N11" s="171">
        <v>0</v>
      </c>
      <c r="O11" s="171">
        <v>0</v>
      </c>
      <c r="P11" s="172">
        <f t="shared" si="0"/>
        <v>0</v>
      </c>
    </row>
    <row r="12" spans="1:16" s="82" customFormat="1" ht="15.75" thickTop="1">
      <c r="A12" s="79" t="s">
        <v>134</v>
      </c>
      <c r="B12" s="80"/>
      <c r="C12" s="81"/>
      <c r="D12" s="177">
        <v>0</v>
      </c>
      <c r="E12" s="177">
        <v>0</v>
      </c>
      <c r="F12" s="177">
        <v>0</v>
      </c>
      <c r="G12" s="177">
        <v>0</v>
      </c>
      <c r="H12" s="177">
        <v>0</v>
      </c>
      <c r="I12" s="177">
        <v>0</v>
      </c>
      <c r="J12" s="177">
        <v>0</v>
      </c>
      <c r="K12" s="177">
        <v>0</v>
      </c>
      <c r="L12" s="177">
        <v>0</v>
      </c>
      <c r="M12" s="177">
        <v>0</v>
      </c>
      <c r="N12" s="177">
        <v>0</v>
      </c>
      <c r="O12" s="177">
        <v>0</v>
      </c>
      <c r="P12" s="176">
        <f t="shared" si="0"/>
        <v>0</v>
      </c>
    </row>
    <row r="13" spans="1:16" s="75" customFormat="1" ht="15">
      <c r="A13" s="79" t="s">
        <v>135</v>
      </c>
      <c r="B13" s="76"/>
      <c r="C13" s="77"/>
      <c r="D13" s="177">
        <v>0</v>
      </c>
      <c r="E13" s="177">
        <v>0</v>
      </c>
      <c r="F13" s="177">
        <v>0</v>
      </c>
      <c r="G13" s="177">
        <v>0</v>
      </c>
      <c r="H13" s="177">
        <v>0</v>
      </c>
      <c r="I13" s="177">
        <v>0</v>
      </c>
      <c r="J13" s="177">
        <v>0</v>
      </c>
      <c r="K13" s="177">
        <v>0</v>
      </c>
      <c r="L13" s="177">
        <v>0</v>
      </c>
      <c r="M13" s="177">
        <v>0</v>
      </c>
      <c r="N13" s="177">
        <v>0</v>
      </c>
      <c r="O13" s="177">
        <v>0</v>
      </c>
      <c r="P13" s="176">
        <f t="shared" si="0"/>
        <v>0</v>
      </c>
    </row>
    <row r="14" spans="1:16" s="75" customFormat="1" ht="15.75" thickBot="1">
      <c r="A14" s="83" t="s">
        <v>32</v>
      </c>
      <c r="B14" s="84"/>
      <c r="C14" s="78"/>
      <c r="D14" s="178">
        <v>0</v>
      </c>
      <c r="E14" s="178">
        <v>0</v>
      </c>
      <c r="F14" s="178">
        <v>0</v>
      </c>
      <c r="G14" s="178">
        <v>0</v>
      </c>
      <c r="H14" s="178">
        <v>0</v>
      </c>
      <c r="I14" s="178">
        <v>0</v>
      </c>
      <c r="J14" s="178">
        <v>0</v>
      </c>
      <c r="K14" s="178">
        <v>0</v>
      </c>
      <c r="L14" s="178">
        <v>0</v>
      </c>
      <c r="M14" s="178">
        <v>0</v>
      </c>
      <c r="N14" s="178">
        <v>0</v>
      </c>
      <c r="O14" s="178">
        <v>0</v>
      </c>
      <c r="P14" s="179">
        <f t="shared" si="0"/>
        <v>0</v>
      </c>
    </row>
    <row r="15" spans="1:16" s="75" customFormat="1" ht="15.75" thickTop="1">
      <c r="A15" s="79" t="s">
        <v>33</v>
      </c>
      <c r="B15" s="85"/>
      <c r="C15" s="76"/>
      <c r="D15" s="180">
        <v>0</v>
      </c>
      <c r="E15" s="180">
        <v>0</v>
      </c>
      <c r="F15" s="180">
        <v>0</v>
      </c>
      <c r="G15" s="180">
        <v>0</v>
      </c>
      <c r="H15" s="180">
        <v>0</v>
      </c>
      <c r="I15" s="180">
        <v>0</v>
      </c>
      <c r="J15" s="180">
        <v>0</v>
      </c>
      <c r="K15" s="180">
        <v>0</v>
      </c>
      <c r="L15" s="180">
        <v>0</v>
      </c>
      <c r="M15" s="180">
        <v>0</v>
      </c>
      <c r="N15" s="180">
        <v>0</v>
      </c>
      <c r="O15" s="180">
        <v>0</v>
      </c>
      <c r="P15" s="181">
        <f t="shared" si="0"/>
        <v>0</v>
      </c>
    </row>
    <row r="16" spans="1:16" s="75" customFormat="1" ht="15">
      <c r="A16" s="79" t="s">
        <v>123</v>
      </c>
      <c r="B16" s="85"/>
      <c r="C16" s="76"/>
      <c r="D16" s="180">
        <v>0</v>
      </c>
      <c r="E16" s="180">
        <v>0</v>
      </c>
      <c r="F16" s="180">
        <v>0</v>
      </c>
      <c r="G16" s="180">
        <v>0</v>
      </c>
      <c r="H16" s="180">
        <v>0</v>
      </c>
      <c r="I16" s="180">
        <v>0</v>
      </c>
      <c r="J16" s="180">
        <v>0</v>
      </c>
      <c r="K16" s="180">
        <v>0</v>
      </c>
      <c r="L16" s="180">
        <v>0</v>
      </c>
      <c r="M16" s="180">
        <v>0</v>
      </c>
      <c r="N16" s="180">
        <v>0</v>
      </c>
      <c r="O16" s="180">
        <v>0</v>
      </c>
      <c r="P16" s="181">
        <f>SUM(D16:O16)</f>
        <v>0</v>
      </c>
    </row>
    <row r="17" spans="1:16" s="75" customFormat="1" ht="15.75" thickBot="1">
      <c r="A17" s="83" t="s">
        <v>34</v>
      </c>
      <c r="B17" s="84"/>
      <c r="C17" s="74"/>
      <c r="D17" s="182">
        <v>0</v>
      </c>
      <c r="E17" s="182">
        <v>0</v>
      </c>
      <c r="F17" s="182">
        <v>0</v>
      </c>
      <c r="G17" s="182">
        <v>0</v>
      </c>
      <c r="H17" s="182">
        <v>0</v>
      </c>
      <c r="I17" s="182">
        <v>0</v>
      </c>
      <c r="J17" s="182">
        <v>0</v>
      </c>
      <c r="K17" s="182">
        <v>0</v>
      </c>
      <c r="L17" s="182">
        <v>0</v>
      </c>
      <c r="M17" s="182">
        <v>0</v>
      </c>
      <c r="N17" s="182">
        <v>0</v>
      </c>
      <c r="O17" s="182">
        <v>0</v>
      </c>
      <c r="P17" s="183">
        <f>SUM(D17:O17)</f>
        <v>0</v>
      </c>
    </row>
    <row r="18" spans="1:16" s="75" customFormat="1" ht="15.75" thickTop="1">
      <c r="A18" s="79" t="s">
        <v>112</v>
      </c>
      <c r="B18" s="85"/>
      <c r="C18" s="76"/>
      <c r="D18" s="180">
        <v>0</v>
      </c>
      <c r="E18" s="180">
        <v>0</v>
      </c>
      <c r="F18" s="180">
        <v>0</v>
      </c>
      <c r="G18" s="180">
        <v>0</v>
      </c>
      <c r="H18" s="180">
        <v>0</v>
      </c>
      <c r="I18" s="180">
        <v>0</v>
      </c>
      <c r="J18" s="180">
        <v>0</v>
      </c>
      <c r="K18" s="180">
        <v>0</v>
      </c>
      <c r="L18" s="180">
        <v>0</v>
      </c>
      <c r="M18" s="180">
        <v>0</v>
      </c>
      <c r="N18" s="180">
        <v>0</v>
      </c>
      <c r="O18" s="180">
        <v>0</v>
      </c>
      <c r="P18" s="181">
        <f>SUM(D18:O18)</f>
        <v>0</v>
      </c>
    </row>
    <row r="19" spans="1:16" s="75" customFormat="1" ht="15">
      <c r="A19" s="79" t="s">
        <v>124</v>
      </c>
      <c r="B19" s="85"/>
      <c r="C19" s="76"/>
      <c r="D19" s="180">
        <v>0</v>
      </c>
      <c r="E19" s="180">
        <v>0</v>
      </c>
      <c r="F19" s="180">
        <v>0</v>
      </c>
      <c r="G19" s="180">
        <v>0</v>
      </c>
      <c r="H19" s="180">
        <v>0</v>
      </c>
      <c r="I19" s="180">
        <v>0</v>
      </c>
      <c r="J19" s="180">
        <v>0</v>
      </c>
      <c r="K19" s="180">
        <v>0</v>
      </c>
      <c r="L19" s="180">
        <v>0</v>
      </c>
      <c r="M19" s="180">
        <v>0</v>
      </c>
      <c r="N19" s="180">
        <v>0</v>
      </c>
      <c r="O19" s="180">
        <v>0</v>
      </c>
      <c r="P19" s="181">
        <f>SUM(D19:O19)</f>
        <v>0</v>
      </c>
    </row>
    <row r="20" spans="1:16" s="75" customFormat="1" ht="15.75" thickBot="1">
      <c r="A20" s="83" t="s">
        <v>113</v>
      </c>
      <c r="B20" s="84"/>
      <c r="C20" s="86"/>
      <c r="D20" s="182">
        <v>0</v>
      </c>
      <c r="E20" s="182">
        <v>0</v>
      </c>
      <c r="F20" s="182">
        <v>0</v>
      </c>
      <c r="G20" s="182">
        <v>0</v>
      </c>
      <c r="H20" s="182">
        <v>0</v>
      </c>
      <c r="I20" s="182">
        <v>0</v>
      </c>
      <c r="J20" s="182">
        <v>0</v>
      </c>
      <c r="K20" s="182">
        <v>0</v>
      </c>
      <c r="L20" s="182">
        <v>0</v>
      </c>
      <c r="M20" s="182">
        <v>0</v>
      </c>
      <c r="N20" s="182">
        <v>0</v>
      </c>
      <c r="O20" s="182">
        <v>0</v>
      </c>
      <c r="P20" s="183">
        <f>SUM(D20:O20)</f>
        <v>0</v>
      </c>
    </row>
    <row r="21" spans="1:16" s="75" customFormat="1" ht="15.75" thickTop="1">
      <c r="A21" s="12" t="s">
        <v>85</v>
      </c>
      <c r="B21" s="85"/>
      <c r="C21" s="87"/>
      <c r="D21" s="141"/>
      <c r="E21" s="141"/>
      <c r="F21" s="141"/>
      <c r="G21" s="141"/>
      <c r="H21" s="141"/>
      <c r="I21" s="141"/>
      <c r="J21" s="141"/>
      <c r="K21" s="141"/>
      <c r="L21" s="141"/>
      <c r="M21" s="141"/>
      <c r="N21" s="141"/>
      <c r="O21" s="142"/>
      <c r="P21" s="43"/>
    </row>
    <row r="22" spans="1:16" s="75" customFormat="1" ht="15">
      <c r="A22" s="88" t="s">
        <v>136</v>
      </c>
      <c r="B22" s="85"/>
      <c r="C22" s="87"/>
      <c r="D22" s="177">
        <v>0</v>
      </c>
      <c r="E22" s="177">
        <v>0</v>
      </c>
      <c r="F22" s="177">
        <v>0</v>
      </c>
      <c r="G22" s="177">
        <v>0</v>
      </c>
      <c r="H22" s="177">
        <v>0</v>
      </c>
      <c r="I22" s="177">
        <v>0</v>
      </c>
      <c r="J22" s="177">
        <v>0</v>
      </c>
      <c r="K22" s="177">
        <v>0</v>
      </c>
      <c r="L22" s="177">
        <v>0</v>
      </c>
      <c r="M22" s="177">
        <v>0</v>
      </c>
      <c r="N22" s="177">
        <v>0</v>
      </c>
      <c r="O22" s="184">
        <v>0</v>
      </c>
      <c r="P22" s="185">
        <f aca="true" t="shared" si="1" ref="P22:P32">SUM(D22:O22)</f>
        <v>0</v>
      </c>
    </row>
    <row r="23" spans="1:16" s="75" customFormat="1" ht="15">
      <c r="A23" s="79" t="s">
        <v>137</v>
      </c>
      <c r="B23" s="85"/>
      <c r="C23" s="87"/>
      <c r="D23" s="177">
        <v>0</v>
      </c>
      <c r="E23" s="177">
        <v>0</v>
      </c>
      <c r="F23" s="177">
        <v>0</v>
      </c>
      <c r="G23" s="177">
        <v>0</v>
      </c>
      <c r="H23" s="177">
        <v>0</v>
      </c>
      <c r="I23" s="177">
        <v>0</v>
      </c>
      <c r="J23" s="177">
        <v>0</v>
      </c>
      <c r="K23" s="177">
        <v>0</v>
      </c>
      <c r="L23" s="177">
        <v>0</v>
      </c>
      <c r="M23" s="177">
        <v>0</v>
      </c>
      <c r="N23" s="177">
        <v>0</v>
      </c>
      <c r="O23" s="184">
        <v>0</v>
      </c>
      <c r="P23" s="185">
        <f t="shared" si="1"/>
        <v>0</v>
      </c>
    </row>
    <row r="24" spans="1:16" s="75" customFormat="1" ht="15">
      <c r="A24" s="79" t="s">
        <v>86</v>
      </c>
      <c r="B24" s="85"/>
      <c r="C24" s="87"/>
      <c r="D24" s="177">
        <v>0</v>
      </c>
      <c r="E24" s="177">
        <v>0</v>
      </c>
      <c r="F24" s="177">
        <v>0</v>
      </c>
      <c r="G24" s="177">
        <v>0</v>
      </c>
      <c r="H24" s="177">
        <v>0</v>
      </c>
      <c r="I24" s="177">
        <v>0</v>
      </c>
      <c r="J24" s="177">
        <v>0</v>
      </c>
      <c r="K24" s="177">
        <v>0</v>
      </c>
      <c r="L24" s="177">
        <v>0</v>
      </c>
      <c r="M24" s="177">
        <v>0</v>
      </c>
      <c r="N24" s="177">
        <v>0</v>
      </c>
      <c r="O24" s="184">
        <v>0</v>
      </c>
      <c r="P24" s="185">
        <f t="shared" si="1"/>
        <v>0</v>
      </c>
    </row>
    <row r="25" spans="1:16" s="75" customFormat="1" ht="15">
      <c r="A25" s="79" t="s">
        <v>87</v>
      </c>
      <c r="B25" s="85"/>
      <c r="C25" s="87"/>
      <c r="D25" s="180">
        <v>0</v>
      </c>
      <c r="E25" s="180">
        <v>0</v>
      </c>
      <c r="F25" s="180">
        <v>0</v>
      </c>
      <c r="G25" s="180">
        <v>0</v>
      </c>
      <c r="H25" s="180">
        <v>0</v>
      </c>
      <c r="I25" s="180">
        <v>0</v>
      </c>
      <c r="J25" s="180">
        <v>0</v>
      </c>
      <c r="K25" s="180">
        <v>0</v>
      </c>
      <c r="L25" s="180">
        <v>0</v>
      </c>
      <c r="M25" s="180">
        <v>0</v>
      </c>
      <c r="N25" s="180">
        <v>0</v>
      </c>
      <c r="O25" s="180">
        <v>0</v>
      </c>
      <c r="P25" s="181">
        <f t="shared" si="1"/>
        <v>0</v>
      </c>
    </row>
    <row r="26" spans="1:16" s="75" customFormat="1" ht="15">
      <c r="A26" s="79" t="s">
        <v>125</v>
      </c>
      <c r="B26" s="85"/>
      <c r="C26" s="87"/>
      <c r="D26" s="180">
        <v>0</v>
      </c>
      <c r="E26" s="180">
        <v>0</v>
      </c>
      <c r="F26" s="180">
        <v>0</v>
      </c>
      <c r="G26" s="180">
        <v>0</v>
      </c>
      <c r="H26" s="180">
        <v>0</v>
      </c>
      <c r="I26" s="180">
        <v>0</v>
      </c>
      <c r="J26" s="180">
        <v>0</v>
      </c>
      <c r="K26" s="180">
        <v>0</v>
      </c>
      <c r="L26" s="180">
        <v>0</v>
      </c>
      <c r="M26" s="180">
        <v>0</v>
      </c>
      <c r="N26" s="180">
        <v>0</v>
      </c>
      <c r="O26" s="180">
        <v>0</v>
      </c>
      <c r="P26" s="181">
        <f t="shared" si="1"/>
        <v>0</v>
      </c>
    </row>
    <row r="27" spans="1:16" s="75" customFormat="1" ht="15">
      <c r="A27" s="79" t="s">
        <v>88</v>
      </c>
      <c r="B27" s="85"/>
      <c r="C27" s="87"/>
      <c r="D27" s="180">
        <v>0</v>
      </c>
      <c r="E27" s="180">
        <v>0</v>
      </c>
      <c r="F27" s="180">
        <v>0</v>
      </c>
      <c r="G27" s="180">
        <v>0</v>
      </c>
      <c r="H27" s="180">
        <v>0</v>
      </c>
      <c r="I27" s="180">
        <v>0</v>
      </c>
      <c r="J27" s="180">
        <v>0</v>
      </c>
      <c r="K27" s="180">
        <v>0</v>
      </c>
      <c r="L27" s="180">
        <v>0</v>
      </c>
      <c r="M27" s="180">
        <v>0</v>
      </c>
      <c r="N27" s="180">
        <v>0</v>
      </c>
      <c r="O27" s="180">
        <v>0</v>
      </c>
      <c r="P27" s="181">
        <f t="shared" si="1"/>
        <v>0</v>
      </c>
    </row>
    <row r="28" spans="1:16" s="75" customFormat="1" ht="15">
      <c r="A28" s="79" t="s">
        <v>114</v>
      </c>
      <c r="B28" s="85"/>
      <c r="C28" s="76"/>
      <c r="D28" s="180">
        <v>0</v>
      </c>
      <c r="E28" s="180">
        <v>0</v>
      </c>
      <c r="F28" s="180">
        <v>0</v>
      </c>
      <c r="G28" s="180">
        <v>0</v>
      </c>
      <c r="H28" s="180">
        <v>0</v>
      </c>
      <c r="I28" s="180">
        <v>0</v>
      </c>
      <c r="J28" s="180">
        <v>0</v>
      </c>
      <c r="K28" s="180">
        <v>0</v>
      </c>
      <c r="L28" s="180">
        <v>0</v>
      </c>
      <c r="M28" s="180">
        <v>0</v>
      </c>
      <c r="N28" s="180">
        <v>0</v>
      </c>
      <c r="O28" s="180">
        <v>0</v>
      </c>
      <c r="P28" s="181">
        <f t="shared" si="1"/>
        <v>0</v>
      </c>
    </row>
    <row r="29" spans="1:16" s="75" customFormat="1" ht="15">
      <c r="A29" s="79" t="s">
        <v>126</v>
      </c>
      <c r="B29" s="85"/>
      <c r="C29" s="76"/>
      <c r="D29" s="180">
        <v>0</v>
      </c>
      <c r="E29" s="180">
        <v>0</v>
      </c>
      <c r="F29" s="180">
        <v>0</v>
      </c>
      <c r="G29" s="180">
        <v>0</v>
      </c>
      <c r="H29" s="180">
        <v>0</v>
      </c>
      <c r="I29" s="180">
        <v>0</v>
      </c>
      <c r="J29" s="180">
        <v>0</v>
      </c>
      <c r="K29" s="180">
        <v>0</v>
      </c>
      <c r="L29" s="180">
        <v>0</v>
      </c>
      <c r="M29" s="180">
        <v>0</v>
      </c>
      <c r="N29" s="180">
        <v>0</v>
      </c>
      <c r="O29" s="180">
        <v>0</v>
      </c>
      <c r="P29" s="181">
        <f t="shared" si="1"/>
        <v>0</v>
      </c>
    </row>
    <row r="30" spans="1:16" s="75" customFormat="1" ht="15">
      <c r="A30" s="79" t="s">
        <v>115</v>
      </c>
      <c r="B30" s="85"/>
      <c r="C30" s="76"/>
      <c r="D30" s="180">
        <v>0</v>
      </c>
      <c r="E30" s="180">
        <v>0</v>
      </c>
      <c r="F30" s="180">
        <v>0</v>
      </c>
      <c r="G30" s="180">
        <v>0</v>
      </c>
      <c r="H30" s="180">
        <v>0</v>
      </c>
      <c r="I30" s="180">
        <v>0</v>
      </c>
      <c r="J30" s="180">
        <v>0</v>
      </c>
      <c r="K30" s="180">
        <v>0</v>
      </c>
      <c r="L30" s="180">
        <v>0</v>
      </c>
      <c r="M30" s="180">
        <v>0</v>
      </c>
      <c r="N30" s="180">
        <v>0</v>
      </c>
      <c r="O30" s="180">
        <v>0</v>
      </c>
      <c r="P30" s="181">
        <f t="shared" si="1"/>
        <v>0</v>
      </c>
    </row>
    <row r="31" spans="1:16" s="75" customFormat="1" ht="15">
      <c r="A31" s="79" t="s">
        <v>138</v>
      </c>
      <c r="B31" s="85"/>
      <c r="C31" s="76"/>
      <c r="D31" s="173">
        <v>0</v>
      </c>
      <c r="E31" s="173">
        <v>0</v>
      </c>
      <c r="F31" s="173">
        <v>0</v>
      </c>
      <c r="G31" s="173">
        <v>0</v>
      </c>
      <c r="H31" s="173">
        <v>0</v>
      </c>
      <c r="I31" s="173">
        <v>0</v>
      </c>
      <c r="J31" s="173">
        <v>0</v>
      </c>
      <c r="K31" s="173">
        <v>0</v>
      </c>
      <c r="L31" s="173">
        <v>0</v>
      </c>
      <c r="M31" s="173">
        <v>0</v>
      </c>
      <c r="N31" s="173">
        <v>0</v>
      </c>
      <c r="O31" s="173">
        <v>0</v>
      </c>
      <c r="P31" s="186">
        <f t="shared" si="1"/>
        <v>0</v>
      </c>
    </row>
    <row r="32" spans="1:16" s="75" customFormat="1" ht="15.75" thickBot="1">
      <c r="A32" s="83" t="s">
        <v>90</v>
      </c>
      <c r="B32" s="84"/>
      <c r="C32" s="86"/>
      <c r="D32" s="182">
        <v>0</v>
      </c>
      <c r="E32" s="182">
        <v>0</v>
      </c>
      <c r="F32" s="182">
        <v>0</v>
      </c>
      <c r="G32" s="182">
        <v>0</v>
      </c>
      <c r="H32" s="182">
        <v>0</v>
      </c>
      <c r="I32" s="182">
        <v>0</v>
      </c>
      <c r="J32" s="182">
        <v>0</v>
      </c>
      <c r="K32" s="182">
        <v>0</v>
      </c>
      <c r="L32" s="182">
        <v>0</v>
      </c>
      <c r="M32" s="182">
        <v>0</v>
      </c>
      <c r="N32" s="182">
        <v>0</v>
      </c>
      <c r="O32" s="182">
        <v>0</v>
      </c>
      <c r="P32" s="181">
        <f t="shared" si="1"/>
        <v>0</v>
      </c>
    </row>
    <row r="33" spans="1:16" s="75" customFormat="1" ht="21.75" customHeight="1" thickBot="1" thickTop="1">
      <c r="A33" s="89" t="s">
        <v>105</v>
      </c>
      <c r="B33" s="84"/>
      <c r="C33" s="74"/>
      <c r="D33" s="187">
        <v>0</v>
      </c>
      <c r="E33" s="187">
        <v>0</v>
      </c>
      <c r="F33" s="187">
        <v>0</v>
      </c>
      <c r="G33" s="187">
        <v>0</v>
      </c>
      <c r="H33" s="187">
        <v>0</v>
      </c>
      <c r="I33" s="187">
        <v>0</v>
      </c>
      <c r="J33" s="187">
        <v>0</v>
      </c>
      <c r="K33" s="187">
        <v>0</v>
      </c>
      <c r="L33" s="187">
        <v>0</v>
      </c>
      <c r="M33" s="187">
        <v>0</v>
      </c>
      <c r="N33" s="187">
        <v>0</v>
      </c>
      <c r="O33" s="187">
        <v>0</v>
      </c>
      <c r="P33" s="188"/>
    </row>
    <row r="34" spans="1:16" s="75" customFormat="1" ht="21.75" customHeight="1" thickBot="1" thickTop="1">
      <c r="A34" s="90" t="s">
        <v>139</v>
      </c>
      <c r="B34" s="91"/>
      <c r="C34" s="92"/>
      <c r="D34" s="189">
        <v>0</v>
      </c>
      <c r="E34" s="189">
        <v>0</v>
      </c>
      <c r="F34" s="189">
        <v>0</v>
      </c>
      <c r="G34" s="189">
        <v>0</v>
      </c>
      <c r="H34" s="189">
        <v>0</v>
      </c>
      <c r="I34" s="189">
        <v>0</v>
      </c>
      <c r="J34" s="189">
        <v>0</v>
      </c>
      <c r="K34" s="189">
        <v>0</v>
      </c>
      <c r="L34" s="189">
        <v>0</v>
      </c>
      <c r="M34" s="189">
        <v>0</v>
      </c>
      <c r="N34" s="189">
        <v>0</v>
      </c>
      <c r="O34" s="189">
        <v>0</v>
      </c>
      <c r="P34" s="190"/>
    </row>
    <row r="35" spans="1:16" s="75" customFormat="1" ht="21.75" customHeight="1" thickBot="1" thickTop="1">
      <c r="A35" s="90" t="s">
        <v>140</v>
      </c>
      <c r="B35" s="84"/>
      <c r="C35" s="74"/>
      <c r="D35" s="187">
        <v>0</v>
      </c>
      <c r="E35" s="187">
        <v>0</v>
      </c>
      <c r="F35" s="187">
        <v>0</v>
      </c>
      <c r="G35" s="187">
        <v>0</v>
      </c>
      <c r="H35" s="187">
        <v>0</v>
      </c>
      <c r="I35" s="187">
        <v>0</v>
      </c>
      <c r="J35" s="187">
        <v>0</v>
      </c>
      <c r="K35" s="187">
        <v>0</v>
      </c>
      <c r="L35" s="187">
        <v>0</v>
      </c>
      <c r="M35" s="187">
        <v>0</v>
      </c>
      <c r="N35" s="187">
        <v>0</v>
      </c>
      <c r="O35" s="187">
        <v>0</v>
      </c>
      <c r="P35" s="191"/>
    </row>
    <row r="36" spans="1:16" s="75" customFormat="1" ht="21.75" customHeight="1" thickBot="1" thickTop="1">
      <c r="A36" s="90" t="s">
        <v>141</v>
      </c>
      <c r="B36" s="84"/>
      <c r="C36" s="74"/>
      <c r="D36" s="187">
        <v>0</v>
      </c>
      <c r="E36" s="187">
        <v>0</v>
      </c>
      <c r="F36" s="187">
        <v>0</v>
      </c>
      <c r="G36" s="187">
        <v>0</v>
      </c>
      <c r="H36" s="187">
        <v>0</v>
      </c>
      <c r="I36" s="187">
        <v>0</v>
      </c>
      <c r="J36" s="187">
        <v>0</v>
      </c>
      <c r="K36" s="187">
        <v>0</v>
      </c>
      <c r="L36" s="187">
        <v>0</v>
      </c>
      <c r="M36" s="187">
        <v>0</v>
      </c>
      <c r="N36" s="187">
        <v>0</v>
      </c>
      <c r="O36" s="187">
        <v>0</v>
      </c>
      <c r="P36" s="188"/>
    </row>
    <row r="37" spans="1:16" s="75" customFormat="1" ht="21.75" customHeight="1" thickBot="1" thickTop="1">
      <c r="A37" s="90" t="s">
        <v>142</v>
      </c>
      <c r="B37" s="84"/>
      <c r="C37" s="74"/>
      <c r="D37" s="187">
        <v>0</v>
      </c>
      <c r="E37" s="187">
        <v>0</v>
      </c>
      <c r="F37" s="187">
        <v>0</v>
      </c>
      <c r="G37" s="187">
        <v>0</v>
      </c>
      <c r="H37" s="187">
        <v>0</v>
      </c>
      <c r="I37" s="187">
        <v>0</v>
      </c>
      <c r="J37" s="187">
        <v>0</v>
      </c>
      <c r="K37" s="187">
        <v>0</v>
      </c>
      <c r="L37" s="187">
        <v>0</v>
      </c>
      <c r="M37" s="187">
        <v>0</v>
      </c>
      <c r="N37" s="187">
        <v>0</v>
      </c>
      <c r="O37" s="187">
        <v>0</v>
      </c>
      <c r="P37" s="188"/>
    </row>
    <row r="38" spans="1:16" s="75" customFormat="1" ht="21.75" customHeight="1" thickBot="1" thickTop="1">
      <c r="A38" s="90" t="s">
        <v>129</v>
      </c>
      <c r="B38" s="84"/>
      <c r="C38" s="84"/>
      <c r="D38" s="192">
        <f>D35-D36-D37</f>
        <v>0</v>
      </c>
      <c r="E38" s="192">
        <f aca="true" t="shared" si="2" ref="E38:O38">E35-E36-E37</f>
        <v>0</v>
      </c>
      <c r="F38" s="192">
        <f t="shared" si="2"/>
        <v>0</v>
      </c>
      <c r="G38" s="192">
        <f t="shared" si="2"/>
        <v>0</v>
      </c>
      <c r="H38" s="192">
        <f t="shared" si="2"/>
        <v>0</v>
      </c>
      <c r="I38" s="192">
        <f t="shared" si="2"/>
        <v>0</v>
      </c>
      <c r="J38" s="192">
        <f t="shared" si="2"/>
        <v>0</v>
      </c>
      <c r="K38" s="192">
        <f t="shared" si="2"/>
        <v>0</v>
      </c>
      <c r="L38" s="192">
        <f t="shared" si="2"/>
        <v>0</v>
      </c>
      <c r="M38" s="192">
        <f t="shared" si="2"/>
        <v>0</v>
      </c>
      <c r="N38" s="192">
        <f t="shared" si="2"/>
        <v>0</v>
      </c>
      <c r="O38" s="192">
        <f t="shared" si="2"/>
        <v>0</v>
      </c>
      <c r="P38" s="193"/>
    </row>
    <row r="39" spans="1:16" ht="15.75" thickTop="1">
      <c r="A39" s="93" t="s">
        <v>16</v>
      </c>
      <c r="B39" s="94"/>
      <c r="C39" s="41"/>
      <c r="D39" s="132"/>
      <c r="E39" s="132"/>
      <c r="F39" s="132"/>
      <c r="G39" s="132"/>
      <c r="H39" s="132"/>
      <c r="I39" s="132"/>
      <c r="J39" s="132"/>
      <c r="K39" s="132"/>
      <c r="L39" s="132"/>
      <c r="M39" s="132"/>
      <c r="N39" s="132"/>
      <c r="O39" s="133"/>
      <c r="P39" s="134"/>
    </row>
    <row r="40" spans="1:16" s="98" customFormat="1" ht="15">
      <c r="A40" s="95" t="s">
        <v>51</v>
      </c>
      <c r="B40" s="96"/>
      <c r="C40" s="97"/>
      <c r="D40" s="194">
        <f>ROUND(IF(ISERR((D15-D18)/D12),0,((D15-D18)/D12)),2)</f>
        <v>0</v>
      </c>
      <c r="E40" s="194">
        <f aca="true" t="shared" si="3" ref="E40:O40">ROUND(IF(ISERR((E15-E18)/E12),0,((E15-E18)/E12)),2)</f>
        <v>0</v>
      </c>
      <c r="F40" s="194">
        <f t="shared" si="3"/>
        <v>0</v>
      </c>
      <c r="G40" s="194">
        <f t="shared" si="3"/>
        <v>0</v>
      </c>
      <c r="H40" s="194">
        <f t="shared" si="3"/>
        <v>0</v>
      </c>
      <c r="I40" s="194">
        <f t="shared" si="3"/>
        <v>0</v>
      </c>
      <c r="J40" s="194">
        <f t="shared" si="3"/>
        <v>0</v>
      </c>
      <c r="K40" s="194">
        <f t="shared" si="3"/>
        <v>0</v>
      </c>
      <c r="L40" s="194">
        <f t="shared" si="3"/>
        <v>0</v>
      </c>
      <c r="M40" s="194">
        <f t="shared" si="3"/>
        <v>0</v>
      </c>
      <c r="N40" s="194">
        <f t="shared" si="3"/>
        <v>0</v>
      </c>
      <c r="O40" s="194">
        <f t="shared" si="3"/>
        <v>0</v>
      </c>
      <c r="P40" s="195"/>
    </row>
    <row r="41" spans="1:16" s="98" customFormat="1" ht="15">
      <c r="A41" s="95" t="s">
        <v>52</v>
      </c>
      <c r="B41" s="96"/>
      <c r="C41" s="97"/>
      <c r="D41" s="194">
        <f>IF(D38=0,0,ROUND(IF(ISERR((D9*D38)/D9),0,((D9*D38)/D9)),2))</f>
        <v>0</v>
      </c>
      <c r="E41" s="194">
        <f aca="true" t="shared" si="4" ref="E41:O41">IF(E38=0,0,ROUND(IF(ISERR((E9*E38)/E9),0,((E9*E38)/E9)),2))</f>
        <v>0</v>
      </c>
      <c r="F41" s="194">
        <f t="shared" si="4"/>
        <v>0</v>
      </c>
      <c r="G41" s="194">
        <f t="shared" si="4"/>
        <v>0</v>
      </c>
      <c r="H41" s="194">
        <f t="shared" si="4"/>
        <v>0</v>
      </c>
      <c r="I41" s="194">
        <f t="shared" si="4"/>
        <v>0</v>
      </c>
      <c r="J41" s="194">
        <f t="shared" si="4"/>
        <v>0</v>
      </c>
      <c r="K41" s="194">
        <f t="shared" si="4"/>
        <v>0</v>
      </c>
      <c r="L41" s="194">
        <f t="shared" si="4"/>
        <v>0</v>
      </c>
      <c r="M41" s="194">
        <f t="shared" si="4"/>
        <v>0</v>
      </c>
      <c r="N41" s="194">
        <f t="shared" si="4"/>
        <v>0</v>
      </c>
      <c r="O41" s="194">
        <f t="shared" si="4"/>
        <v>0</v>
      </c>
      <c r="P41" s="195"/>
    </row>
    <row r="42" spans="1:16" s="98" customFormat="1" ht="15">
      <c r="A42" s="95" t="s">
        <v>53</v>
      </c>
      <c r="B42" s="96"/>
      <c r="C42" s="97"/>
      <c r="D42" s="194">
        <f>IF(D38=0,0,ROUND(IF(ISERR(((D15-D18)+((D9-D12)*D38))/D9),0,(((D15-D18)+((D9-D12)*D38))/D9)),2))</f>
        <v>0</v>
      </c>
      <c r="E42" s="194">
        <f aca="true" t="shared" si="5" ref="E42:O42">IF(E38=0,0,ROUND(IF(ISERR(((E15-E18)+((E9-E12)*E38))/E9),0,(((E15-E18)+((E9-E12)*E38))/E9)),2))</f>
        <v>0</v>
      </c>
      <c r="F42" s="194">
        <f t="shared" si="5"/>
        <v>0</v>
      </c>
      <c r="G42" s="194">
        <f t="shared" si="5"/>
        <v>0</v>
      </c>
      <c r="H42" s="194">
        <f t="shared" si="5"/>
        <v>0</v>
      </c>
      <c r="I42" s="194">
        <f t="shared" si="5"/>
        <v>0</v>
      </c>
      <c r="J42" s="194">
        <f t="shared" si="5"/>
        <v>0</v>
      </c>
      <c r="K42" s="194">
        <f t="shared" si="5"/>
        <v>0</v>
      </c>
      <c r="L42" s="194">
        <f t="shared" si="5"/>
        <v>0</v>
      </c>
      <c r="M42" s="194">
        <f t="shared" si="5"/>
        <v>0</v>
      </c>
      <c r="N42" s="194">
        <f t="shared" si="5"/>
        <v>0</v>
      </c>
      <c r="O42" s="194">
        <f t="shared" si="5"/>
        <v>0</v>
      </c>
      <c r="P42" s="195"/>
    </row>
    <row r="43" spans="1:16" s="98" customFormat="1" ht="15">
      <c r="A43" s="95" t="s">
        <v>94</v>
      </c>
      <c r="B43" s="96"/>
      <c r="C43" s="97"/>
      <c r="D43" s="194">
        <f>ROUND(IF(ISERR((D16-D19)/D13),0,((D16-D19)/D13)),2)</f>
        <v>0</v>
      </c>
      <c r="E43" s="194">
        <f aca="true" t="shared" si="6" ref="E43:O43">ROUND(IF(ISERR((E16-E19)/E13),0,((E16-E19)/E13)),2)</f>
        <v>0</v>
      </c>
      <c r="F43" s="194">
        <f t="shared" si="6"/>
        <v>0</v>
      </c>
      <c r="G43" s="194">
        <f t="shared" si="6"/>
        <v>0</v>
      </c>
      <c r="H43" s="194">
        <f t="shared" si="6"/>
        <v>0</v>
      </c>
      <c r="I43" s="194">
        <f t="shared" si="6"/>
        <v>0</v>
      </c>
      <c r="J43" s="194">
        <f t="shared" si="6"/>
        <v>0</v>
      </c>
      <c r="K43" s="194">
        <f t="shared" si="6"/>
        <v>0</v>
      </c>
      <c r="L43" s="194">
        <f t="shared" si="6"/>
        <v>0</v>
      </c>
      <c r="M43" s="194">
        <f t="shared" si="6"/>
        <v>0</v>
      </c>
      <c r="N43" s="194">
        <f t="shared" si="6"/>
        <v>0</v>
      </c>
      <c r="O43" s="194">
        <f t="shared" si="6"/>
        <v>0</v>
      </c>
      <c r="P43" s="196"/>
    </row>
    <row r="44" spans="1:16" s="98" customFormat="1" ht="15">
      <c r="A44" s="95" t="s">
        <v>95</v>
      </c>
      <c r="B44" s="96"/>
      <c r="C44" s="97"/>
      <c r="D44" s="194">
        <f>IF(D38=0,0,ROUND(IF(ISERR((((D10-D58)*D38)+D61)/D10),0,(((D10-D58)*D38)+D61)/D10),2))</f>
        <v>0</v>
      </c>
      <c r="E44" s="194">
        <f aca="true" t="shared" si="7" ref="E44:O44">IF(E38=0,0,ROUND(IF(ISERR((((E10-E58)*E38)+E61)/E10),0,(((E10-E58)*E38)+E61)/E10),2))</f>
        <v>0</v>
      </c>
      <c r="F44" s="194">
        <f t="shared" si="7"/>
        <v>0</v>
      </c>
      <c r="G44" s="194">
        <f t="shared" si="7"/>
        <v>0</v>
      </c>
      <c r="H44" s="194">
        <f t="shared" si="7"/>
        <v>0</v>
      </c>
      <c r="I44" s="194">
        <f t="shared" si="7"/>
        <v>0</v>
      </c>
      <c r="J44" s="194">
        <f t="shared" si="7"/>
        <v>0</v>
      </c>
      <c r="K44" s="194">
        <f t="shared" si="7"/>
        <v>0</v>
      </c>
      <c r="L44" s="194">
        <f t="shared" si="7"/>
        <v>0</v>
      </c>
      <c r="M44" s="194">
        <f t="shared" si="7"/>
        <v>0</v>
      </c>
      <c r="N44" s="194">
        <f t="shared" si="7"/>
        <v>0</v>
      </c>
      <c r="O44" s="194">
        <f t="shared" si="7"/>
        <v>0</v>
      </c>
      <c r="P44" s="196"/>
    </row>
    <row r="45" spans="1:16" s="98" customFormat="1" ht="15">
      <c r="A45" s="95" t="s">
        <v>106</v>
      </c>
      <c r="B45" s="96"/>
      <c r="C45" s="97"/>
      <c r="D45" s="194">
        <f>IF(D38=0,0,ROUND(IF(ISERR(((D16-D19)+((D10-D13-D59)*D38)+D62)/D10),0,(((D16-D19)+((D10-D13-D59)*D38)+D62)/D10)),2))</f>
        <v>0</v>
      </c>
      <c r="E45" s="194">
        <f aca="true" t="shared" si="8" ref="E45:O45">IF(E38=0,0,ROUND(IF(ISERR(((E16-E19)+((E10-E13-E59)*E38)+E62)/E10),0,(((E16-E19)+((E10-E13-E59)*E38)+E62)/E10)),2))</f>
        <v>0</v>
      </c>
      <c r="F45" s="194">
        <f t="shared" si="8"/>
        <v>0</v>
      </c>
      <c r="G45" s="194">
        <f t="shared" si="8"/>
        <v>0</v>
      </c>
      <c r="H45" s="194">
        <f t="shared" si="8"/>
        <v>0</v>
      </c>
      <c r="I45" s="194">
        <f t="shared" si="8"/>
        <v>0</v>
      </c>
      <c r="J45" s="194">
        <f t="shared" si="8"/>
        <v>0</v>
      </c>
      <c r="K45" s="194">
        <f t="shared" si="8"/>
        <v>0</v>
      </c>
      <c r="L45" s="194">
        <f t="shared" si="8"/>
        <v>0</v>
      </c>
      <c r="M45" s="194">
        <f t="shared" si="8"/>
        <v>0</v>
      </c>
      <c r="N45" s="194">
        <f t="shared" si="8"/>
        <v>0</v>
      </c>
      <c r="O45" s="194">
        <f t="shared" si="8"/>
        <v>0</v>
      </c>
      <c r="P45" s="196"/>
    </row>
    <row r="46" spans="1:16" s="98" customFormat="1" ht="15">
      <c r="A46" s="95" t="s">
        <v>57</v>
      </c>
      <c r="B46" s="96"/>
      <c r="C46" s="97"/>
      <c r="D46" s="194">
        <f>ROUND(IF(ISERR((D17-D20)/D14),0,((D17-D20)/D14)),2)</f>
        <v>0</v>
      </c>
      <c r="E46" s="194">
        <f aca="true" t="shared" si="9" ref="E46:O46">ROUND(IF(ISERR((E17-E20)/E14),0,((E17-E20)/E14)),2)</f>
        <v>0</v>
      </c>
      <c r="F46" s="194">
        <f t="shared" si="9"/>
        <v>0</v>
      </c>
      <c r="G46" s="194">
        <f t="shared" si="9"/>
        <v>0</v>
      </c>
      <c r="H46" s="194">
        <f t="shared" si="9"/>
        <v>0</v>
      </c>
      <c r="I46" s="194">
        <f t="shared" si="9"/>
        <v>0</v>
      </c>
      <c r="J46" s="194">
        <f t="shared" si="9"/>
        <v>0</v>
      </c>
      <c r="K46" s="194">
        <f t="shared" si="9"/>
        <v>0</v>
      </c>
      <c r="L46" s="194">
        <f t="shared" si="9"/>
        <v>0</v>
      </c>
      <c r="M46" s="194">
        <f t="shared" si="9"/>
        <v>0</v>
      </c>
      <c r="N46" s="194">
        <f t="shared" si="9"/>
        <v>0</v>
      </c>
      <c r="O46" s="194">
        <f t="shared" si="9"/>
        <v>0</v>
      </c>
      <c r="P46" s="196"/>
    </row>
    <row r="47" spans="1:16" s="98" customFormat="1" ht="15">
      <c r="A47" s="95" t="s">
        <v>107</v>
      </c>
      <c r="B47" s="96"/>
      <c r="C47" s="97"/>
      <c r="D47" s="194">
        <f>IF(D33=0,0,ROUND(IF(ISERR((D11*D33)/D11),0,((D11*D33)/D11)),2))</f>
        <v>0</v>
      </c>
      <c r="E47" s="194">
        <f aca="true" t="shared" si="10" ref="E47:O47">IF(E33=0,0,ROUND(IF(ISERR((E11*E33)/E11),0,((E11*E33)/E11)),2))</f>
        <v>0</v>
      </c>
      <c r="F47" s="194">
        <f t="shared" si="10"/>
        <v>0</v>
      </c>
      <c r="G47" s="194">
        <f t="shared" si="10"/>
        <v>0</v>
      </c>
      <c r="H47" s="194">
        <f t="shared" si="10"/>
        <v>0</v>
      </c>
      <c r="I47" s="194">
        <f t="shared" si="10"/>
        <v>0</v>
      </c>
      <c r="J47" s="194">
        <f t="shared" si="10"/>
        <v>0</v>
      </c>
      <c r="K47" s="194">
        <f t="shared" si="10"/>
        <v>0</v>
      </c>
      <c r="L47" s="194">
        <f t="shared" si="10"/>
        <v>0</v>
      </c>
      <c r="M47" s="194">
        <f t="shared" si="10"/>
        <v>0</v>
      </c>
      <c r="N47" s="194">
        <f t="shared" si="10"/>
        <v>0</v>
      </c>
      <c r="O47" s="194">
        <f t="shared" si="10"/>
        <v>0</v>
      </c>
      <c r="P47" s="196"/>
    </row>
    <row r="48" spans="1:16" s="98" customFormat="1" ht="15.75" thickBot="1">
      <c r="A48" s="95" t="s">
        <v>108</v>
      </c>
      <c r="B48" s="96"/>
      <c r="C48" s="97"/>
      <c r="D48" s="192">
        <f>IF(D33=0,0,ROUND(IF(ISERR(((D17-D20)+((D11-D14)*D33))/D11),0,(((D17-D20)+((D11-D14)*D33))/D11)),2))</f>
        <v>0</v>
      </c>
      <c r="E48" s="192">
        <f aca="true" t="shared" si="11" ref="E48:O48">IF(E33=0,0,ROUND(IF(ISERR(((E17-E20)+((E11-E14)*E33))/E11),0,(((E17-E20)+((E11-E14)*E33))/E11)),2))</f>
        <v>0</v>
      </c>
      <c r="F48" s="192">
        <f t="shared" si="11"/>
        <v>0</v>
      </c>
      <c r="G48" s="192">
        <f t="shared" si="11"/>
        <v>0</v>
      </c>
      <c r="H48" s="192">
        <f t="shared" si="11"/>
        <v>0</v>
      </c>
      <c r="I48" s="192">
        <f t="shared" si="11"/>
        <v>0</v>
      </c>
      <c r="J48" s="192">
        <f t="shared" si="11"/>
        <v>0</v>
      </c>
      <c r="K48" s="192">
        <f t="shared" si="11"/>
        <v>0</v>
      </c>
      <c r="L48" s="192">
        <f t="shared" si="11"/>
        <v>0</v>
      </c>
      <c r="M48" s="192">
        <f t="shared" si="11"/>
        <v>0</v>
      </c>
      <c r="N48" s="192">
        <f t="shared" si="11"/>
        <v>0</v>
      </c>
      <c r="O48" s="192">
        <f t="shared" si="11"/>
        <v>0</v>
      </c>
      <c r="P48" s="197"/>
    </row>
    <row r="49" spans="1:16" s="98" customFormat="1" ht="15.75" thickTop="1">
      <c r="A49" s="22" t="s">
        <v>35</v>
      </c>
      <c r="B49" s="99"/>
      <c r="C49" s="23"/>
      <c r="D49" s="44"/>
      <c r="E49" s="44"/>
      <c r="F49" s="44"/>
      <c r="G49" s="44"/>
      <c r="H49" s="44"/>
      <c r="I49" s="44"/>
      <c r="J49" s="44"/>
      <c r="K49" s="44"/>
      <c r="L49" s="44"/>
      <c r="M49" s="44"/>
      <c r="N49" s="44"/>
      <c r="O49" s="44"/>
      <c r="P49" s="100"/>
    </row>
    <row r="50" spans="1:16" s="98" customFormat="1" ht="15">
      <c r="A50" s="24" t="s">
        <v>18</v>
      </c>
      <c r="B50" s="101"/>
      <c r="C50" s="102"/>
      <c r="D50" s="181">
        <f>ROUND(IF(ISERR(IF((D12/D9)=0,(D9*D41),IF((D12/D9)&lt;0.4,(D9*D42),(D9*D40)))),0,(IF((D12/D9)=0,(D9*D41),IF((D12/D9)&lt;0.4,(D9*D42),(D9*D40))))),0)</f>
        <v>0</v>
      </c>
      <c r="E50" s="181">
        <f aca="true" t="shared" si="12" ref="E50:O50">ROUND(IF(ISERR(IF((E12/E9)=0,(E9*E41),IF((E12/E9)&lt;0.4,(E9*E42),(E9*E40)))),0,(IF((E12/E9)=0,(E9*E41),IF((E12/E9)&lt;0.4,(E9*E42),(E9*E40))))),0)</f>
        <v>0</v>
      </c>
      <c r="F50" s="181">
        <f t="shared" si="12"/>
        <v>0</v>
      </c>
      <c r="G50" s="181">
        <f t="shared" si="12"/>
        <v>0</v>
      </c>
      <c r="H50" s="181">
        <f t="shared" si="12"/>
        <v>0</v>
      </c>
      <c r="I50" s="181">
        <f t="shared" si="12"/>
        <v>0</v>
      </c>
      <c r="J50" s="181">
        <f t="shared" si="12"/>
        <v>0</v>
      </c>
      <c r="K50" s="181">
        <f t="shared" si="12"/>
        <v>0</v>
      </c>
      <c r="L50" s="181">
        <f t="shared" si="12"/>
        <v>0</v>
      </c>
      <c r="M50" s="181">
        <f t="shared" si="12"/>
        <v>0</v>
      </c>
      <c r="N50" s="181">
        <f t="shared" si="12"/>
        <v>0</v>
      </c>
      <c r="O50" s="181">
        <f t="shared" si="12"/>
        <v>0</v>
      </c>
      <c r="P50" s="198">
        <f>SUM(D50:O50)</f>
        <v>0</v>
      </c>
    </row>
    <row r="51" spans="1:16" ht="15">
      <c r="A51" s="13" t="s">
        <v>117</v>
      </c>
      <c r="B51" s="94"/>
      <c r="C51" s="41"/>
      <c r="D51" s="181">
        <f>ROUND(IF(ISERR(IF((D13/D10)=0,(D10*D44),IF((D13/D10)&lt;0.4,(D10*D45),(D10*D43)))),0,(IF((D13/D10)=0,(D10*D44),IF((D13/D10)&lt;0.4,(D10*D45),(D10*D43))))),0)</f>
        <v>0</v>
      </c>
      <c r="E51" s="181">
        <f aca="true" t="shared" si="13" ref="E51:O51">ROUND(IF(ISERR(IF((E13/E10)=0,(E10*E44),IF((E13/E10)&lt;0.4,(E10*E45),(E10*E43)))),0,(IF((E13/E10)=0,(E10*E44),IF((E13/E10)&lt;0.4,(E10*E45),(E10*E43))))),0)</f>
        <v>0</v>
      </c>
      <c r="F51" s="181">
        <f t="shared" si="13"/>
        <v>0</v>
      </c>
      <c r="G51" s="181">
        <f t="shared" si="13"/>
        <v>0</v>
      </c>
      <c r="H51" s="181">
        <f t="shared" si="13"/>
        <v>0</v>
      </c>
      <c r="I51" s="181">
        <f t="shared" si="13"/>
        <v>0</v>
      </c>
      <c r="J51" s="181">
        <f t="shared" si="13"/>
        <v>0</v>
      </c>
      <c r="K51" s="181">
        <f t="shared" si="13"/>
        <v>0</v>
      </c>
      <c r="L51" s="181">
        <f t="shared" si="13"/>
        <v>0</v>
      </c>
      <c r="M51" s="181">
        <f t="shared" si="13"/>
        <v>0</v>
      </c>
      <c r="N51" s="181">
        <f t="shared" si="13"/>
        <v>0</v>
      </c>
      <c r="O51" s="181">
        <f t="shared" si="13"/>
        <v>0</v>
      </c>
      <c r="P51" s="198">
        <f>SUM(D51:O51)</f>
        <v>0</v>
      </c>
    </row>
    <row r="52" spans="1:16" ht="15">
      <c r="A52" s="13" t="s">
        <v>20</v>
      </c>
      <c r="B52" s="94"/>
      <c r="C52" s="41"/>
      <c r="D52" s="181">
        <f>ROUND(IF(ISERR(IF((D14/D11)=0,(D11*D47),IF((D14/D11)&lt;0.4,(D11*D48),(D11*D46)))),0,(IF((D14/D11)=0,(D11*D47),IF((D14/D11)&lt;0.4,(D11*D48),(D11*D46))))),0)</f>
        <v>0</v>
      </c>
      <c r="E52" s="181">
        <f aca="true" t="shared" si="14" ref="E52:O52">ROUND(IF(ISERR(IF((E14/E11)=0,(E11*E47),IF((E14/E11)&lt;0.4,(E11*E48),(E11*E46)))),0,(IF((E14/E11)=0,(E11*E47),IF((E14/E11)&lt;0.4,(E11*E48),(E11*E46))))),0)</f>
        <v>0</v>
      </c>
      <c r="F52" s="181">
        <f t="shared" si="14"/>
        <v>0</v>
      </c>
      <c r="G52" s="181">
        <f t="shared" si="14"/>
        <v>0</v>
      </c>
      <c r="H52" s="181">
        <f t="shared" si="14"/>
        <v>0</v>
      </c>
      <c r="I52" s="181">
        <f t="shared" si="14"/>
        <v>0</v>
      </c>
      <c r="J52" s="181">
        <f t="shared" si="14"/>
        <v>0</v>
      </c>
      <c r="K52" s="181">
        <f t="shared" si="14"/>
        <v>0</v>
      </c>
      <c r="L52" s="181">
        <f t="shared" si="14"/>
        <v>0</v>
      </c>
      <c r="M52" s="181">
        <f t="shared" si="14"/>
        <v>0</v>
      </c>
      <c r="N52" s="181">
        <f t="shared" si="14"/>
        <v>0</v>
      </c>
      <c r="O52" s="181">
        <f t="shared" si="14"/>
        <v>0</v>
      </c>
      <c r="P52" s="198">
        <f>SUM(D52:O52)</f>
        <v>0</v>
      </c>
    </row>
    <row r="53" spans="1:16" ht="15.75" thickBot="1">
      <c r="A53" s="57" t="s">
        <v>36</v>
      </c>
      <c r="B53" s="103"/>
      <c r="C53" s="104"/>
      <c r="D53" s="199">
        <f>D50+D51+D52</f>
        <v>0</v>
      </c>
      <c r="E53" s="199">
        <f>E50+E51+E52</f>
        <v>0</v>
      </c>
      <c r="F53" s="199">
        <f>F50+F51+F52</f>
        <v>0</v>
      </c>
      <c r="G53" s="199">
        <f aca="true" t="shared" si="15" ref="G53:O53">G50+G51+G52</f>
        <v>0</v>
      </c>
      <c r="H53" s="199">
        <f t="shared" si="15"/>
        <v>0</v>
      </c>
      <c r="I53" s="199">
        <f t="shared" si="15"/>
        <v>0</v>
      </c>
      <c r="J53" s="199">
        <f t="shared" si="15"/>
        <v>0</v>
      </c>
      <c r="K53" s="199">
        <f t="shared" si="15"/>
        <v>0</v>
      </c>
      <c r="L53" s="199">
        <f t="shared" si="15"/>
        <v>0</v>
      </c>
      <c r="M53" s="199">
        <f t="shared" si="15"/>
        <v>0</v>
      </c>
      <c r="N53" s="199">
        <f t="shared" si="15"/>
        <v>0</v>
      </c>
      <c r="O53" s="199">
        <f t="shared" si="15"/>
        <v>0</v>
      </c>
      <c r="P53" s="199">
        <f>P50+P51+P52</f>
        <v>0</v>
      </c>
    </row>
    <row r="54" spans="1:16" s="107" customFormat="1" ht="15.75" thickTop="1">
      <c r="A54" s="105" t="s">
        <v>17</v>
      </c>
      <c r="B54" s="106"/>
      <c r="C54" s="5"/>
      <c r="D54" s="33"/>
      <c r="E54" s="33"/>
      <c r="F54" s="33"/>
      <c r="G54" s="33"/>
      <c r="H54" s="33"/>
      <c r="I54" s="33"/>
      <c r="J54" s="33"/>
      <c r="K54" s="33"/>
      <c r="L54" s="33"/>
      <c r="M54" s="33"/>
      <c r="N54" s="33"/>
      <c r="O54" s="16"/>
      <c r="P54" s="45"/>
    </row>
    <row r="55" spans="1:16" s="110" customFormat="1" ht="15">
      <c r="A55" s="79" t="s">
        <v>143</v>
      </c>
      <c r="B55" s="108"/>
      <c r="C55" s="109"/>
      <c r="D55" s="194">
        <f>ROUND(IF(ISERR(D60/D57),0,(D60/D57)),2)</f>
        <v>0</v>
      </c>
      <c r="E55" s="194">
        <f aca="true" t="shared" si="16" ref="E55:O56">ROUND(IF(ISERR(E60/E57),0,(E60/E57)),2)</f>
        <v>0</v>
      </c>
      <c r="F55" s="194">
        <f t="shared" si="16"/>
        <v>0</v>
      </c>
      <c r="G55" s="194">
        <f t="shared" si="16"/>
        <v>0</v>
      </c>
      <c r="H55" s="194">
        <f t="shared" si="16"/>
        <v>0</v>
      </c>
      <c r="I55" s="194">
        <f t="shared" si="16"/>
        <v>0</v>
      </c>
      <c r="J55" s="194">
        <f t="shared" si="16"/>
        <v>0</v>
      </c>
      <c r="K55" s="194">
        <f t="shared" si="16"/>
        <v>0</v>
      </c>
      <c r="L55" s="194">
        <f t="shared" si="16"/>
        <v>0</v>
      </c>
      <c r="M55" s="194">
        <f t="shared" si="16"/>
        <v>0</v>
      </c>
      <c r="N55" s="194">
        <f t="shared" si="16"/>
        <v>0</v>
      </c>
      <c r="O55" s="200">
        <f t="shared" si="16"/>
        <v>0</v>
      </c>
      <c r="P55" s="194">
        <f>ROUND(IF(ISERR(P60/P57),0,(P60/P57)),2)</f>
        <v>0</v>
      </c>
    </row>
    <row r="56" spans="1:16" s="110" customFormat="1" ht="15">
      <c r="A56" s="79" t="s">
        <v>144</v>
      </c>
      <c r="B56" s="108"/>
      <c r="C56" s="109"/>
      <c r="D56" s="194">
        <f>ROUND(IF(ISERR(D61/D58),0,(D61/D58)),2)</f>
        <v>0</v>
      </c>
      <c r="E56" s="194">
        <f t="shared" si="16"/>
        <v>0</v>
      </c>
      <c r="F56" s="194">
        <f t="shared" si="16"/>
        <v>0</v>
      </c>
      <c r="G56" s="194">
        <f t="shared" si="16"/>
        <v>0</v>
      </c>
      <c r="H56" s="194">
        <f t="shared" si="16"/>
        <v>0</v>
      </c>
      <c r="I56" s="194">
        <f t="shared" si="16"/>
        <v>0</v>
      </c>
      <c r="J56" s="194">
        <f t="shared" si="16"/>
        <v>0</v>
      </c>
      <c r="K56" s="194">
        <f t="shared" si="16"/>
        <v>0</v>
      </c>
      <c r="L56" s="194">
        <f t="shared" si="16"/>
        <v>0</v>
      </c>
      <c r="M56" s="194">
        <f t="shared" si="16"/>
        <v>0</v>
      </c>
      <c r="N56" s="194">
        <f t="shared" si="16"/>
        <v>0</v>
      </c>
      <c r="O56" s="200">
        <f t="shared" si="16"/>
        <v>0</v>
      </c>
      <c r="P56" s="194">
        <f>ROUND(IF(ISERR(P61/P58),0,(P61/P58)),2)</f>
        <v>0</v>
      </c>
    </row>
    <row r="57" spans="1:16" s="107" customFormat="1" ht="15">
      <c r="A57" s="79" t="s">
        <v>145</v>
      </c>
      <c r="B57" s="106"/>
      <c r="C57" s="5"/>
      <c r="D57" s="201">
        <v>0</v>
      </c>
      <c r="E57" s="201">
        <v>0</v>
      </c>
      <c r="F57" s="201">
        <v>0</v>
      </c>
      <c r="G57" s="201">
        <v>0</v>
      </c>
      <c r="H57" s="201">
        <v>0</v>
      </c>
      <c r="I57" s="201">
        <v>0</v>
      </c>
      <c r="J57" s="201">
        <v>0</v>
      </c>
      <c r="K57" s="201">
        <v>0</v>
      </c>
      <c r="L57" s="201">
        <v>0</v>
      </c>
      <c r="M57" s="201">
        <v>0</v>
      </c>
      <c r="N57" s="201">
        <v>0</v>
      </c>
      <c r="O57" s="201">
        <v>0</v>
      </c>
      <c r="P57" s="202">
        <f>SUM(D57:O57)</f>
        <v>0</v>
      </c>
    </row>
    <row r="58" spans="1:16" s="107" customFormat="1" ht="15">
      <c r="A58" s="79" t="s">
        <v>146</v>
      </c>
      <c r="B58" s="106"/>
      <c r="C58" s="5"/>
      <c r="D58" s="201">
        <v>0</v>
      </c>
      <c r="E58" s="201">
        <v>0</v>
      </c>
      <c r="F58" s="201">
        <v>0</v>
      </c>
      <c r="G58" s="201">
        <v>0</v>
      </c>
      <c r="H58" s="201">
        <v>0</v>
      </c>
      <c r="I58" s="201">
        <v>0</v>
      </c>
      <c r="J58" s="201">
        <v>0</v>
      </c>
      <c r="K58" s="201">
        <v>0</v>
      </c>
      <c r="L58" s="201">
        <v>0</v>
      </c>
      <c r="M58" s="201">
        <v>0</v>
      </c>
      <c r="N58" s="201">
        <v>0</v>
      </c>
      <c r="O58" s="201">
        <v>0</v>
      </c>
      <c r="P58" s="202">
        <f>SUM(D58:O58)</f>
        <v>0</v>
      </c>
    </row>
    <row r="59" spans="1:16" s="110" customFormat="1" ht="15">
      <c r="A59" s="79" t="s">
        <v>147</v>
      </c>
      <c r="B59" s="111"/>
      <c r="C59" s="112"/>
      <c r="D59" s="202">
        <f>D58-D57</f>
        <v>0</v>
      </c>
      <c r="E59" s="202">
        <f aca="true" t="shared" si="17" ref="E59:O59">E58-E57</f>
        <v>0</v>
      </c>
      <c r="F59" s="202">
        <f t="shared" si="17"/>
        <v>0</v>
      </c>
      <c r="G59" s="202">
        <f t="shared" si="17"/>
        <v>0</v>
      </c>
      <c r="H59" s="202">
        <f t="shared" si="17"/>
        <v>0</v>
      </c>
      <c r="I59" s="202">
        <f t="shared" si="17"/>
        <v>0</v>
      </c>
      <c r="J59" s="202">
        <f t="shared" si="17"/>
        <v>0</v>
      </c>
      <c r="K59" s="202">
        <f t="shared" si="17"/>
        <v>0</v>
      </c>
      <c r="L59" s="202">
        <f t="shared" si="17"/>
        <v>0</v>
      </c>
      <c r="M59" s="202">
        <f t="shared" si="17"/>
        <v>0</v>
      </c>
      <c r="N59" s="202">
        <f t="shared" si="17"/>
        <v>0</v>
      </c>
      <c r="O59" s="203">
        <f t="shared" si="17"/>
        <v>0</v>
      </c>
      <c r="P59" s="202">
        <f>SUM(D59:O59)</f>
        <v>0</v>
      </c>
    </row>
    <row r="60" spans="1:16" s="115" customFormat="1" ht="15">
      <c r="A60" s="79" t="s">
        <v>89</v>
      </c>
      <c r="B60" s="113"/>
      <c r="C60" s="114"/>
      <c r="D60" s="180">
        <v>0</v>
      </c>
      <c r="E60" s="180">
        <v>0</v>
      </c>
      <c r="F60" s="180">
        <v>0</v>
      </c>
      <c r="G60" s="180">
        <v>0</v>
      </c>
      <c r="H60" s="180">
        <v>0</v>
      </c>
      <c r="I60" s="180">
        <v>0</v>
      </c>
      <c r="J60" s="180">
        <v>0</v>
      </c>
      <c r="K60" s="180">
        <v>0</v>
      </c>
      <c r="L60" s="180">
        <v>0</v>
      </c>
      <c r="M60" s="180">
        <v>0</v>
      </c>
      <c r="N60" s="180">
        <v>0</v>
      </c>
      <c r="O60" s="180">
        <v>0</v>
      </c>
      <c r="P60" s="204">
        <f>SUM(D60:O60)</f>
        <v>0</v>
      </c>
    </row>
    <row r="61" spans="1:16" s="115" customFormat="1" ht="15">
      <c r="A61" s="79" t="s">
        <v>60</v>
      </c>
      <c r="B61" s="113"/>
      <c r="C61" s="114"/>
      <c r="D61" s="180">
        <v>0</v>
      </c>
      <c r="E61" s="180">
        <v>0</v>
      </c>
      <c r="F61" s="180">
        <v>0</v>
      </c>
      <c r="G61" s="180">
        <v>0</v>
      </c>
      <c r="H61" s="180">
        <v>0</v>
      </c>
      <c r="I61" s="180">
        <v>0</v>
      </c>
      <c r="J61" s="180">
        <v>0</v>
      </c>
      <c r="K61" s="180">
        <v>0</v>
      </c>
      <c r="L61" s="180">
        <v>0</v>
      </c>
      <c r="M61" s="180">
        <v>0</v>
      </c>
      <c r="N61" s="180">
        <v>0</v>
      </c>
      <c r="O61" s="180">
        <v>0</v>
      </c>
      <c r="P61" s="204">
        <f>SUM(D61:O61)</f>
        <v>0</v>
      </c>
    </row>
    <row r="62" spans="1:16" s="107" customFormat="1" ht="15">
      <c r="A62" s="79" t="s">
        <v>148</v>
      </c>
      <c r="B62" s="106"/>
      <c r="C62" s="5"/>
      <c r="D62" s="204">
        <f>D61-D60</f>
        <v>0</v>
      </c>
      <c r="E62" s="204">
        <f aca="true" t="shared" si="18" ref="E62:P62">E61-E60</f>
        <v>0</v>
      </c>
      <c r="F62" s="204">
        <f t="shared" si="18"/>
        <v>0</v>
      </c>
      <c r="G62" s="204">
        <f t="shared" si="18"/>
        <v>0</v>
      </c>
      <c r="H62" s="204">
        <f t="shared" si="18"/>
        <v>0</v>
      </c>
      <c r="I62" s="204">
        <f t="shared" si="18"/>
        <v>0</v>
      </c>
      <c r="J62" s="204">
        <f t="shared" si="18"/>
        <v>0</v>
      </c>
      <c r="K62" s="204">
        <f t="shared" si="18"/>
        <v>0</v>
      </c>
      <c r="L62" s="204">
        <f t="shared" si="18"/>
        <v>0</v>
      </c>
      <c r="M62" s="204">
        <f t="shared" si="18"/>
        <v>0</v>
      </c>
      <c r="N62" s="204">
        <f t="shared" si="18"/>
        <v>0</v>
      </c>
      <c r="O62" s="204">
        <f t="shared" si="18"/>
        <v>0</v>
      </c>
      <c r="P62" s="204">
        <f t="shared" si="18"/>
        <v>0</v>
      </c>
    </row>
    <row r="63" spans="1:16" s="107" customFormat="1" ht="15.75" thickBot="1">
      <c r="A63" s="17" t="s">
        <v>67</v>
      </c>
      <c r="B63" s="116"/>
      <c r="C63" s="117"/>
      <c r="D63" s="205">
        <f>D53-D61</f>
        <v>0</v>
      </c>
      <c r="E63" s="205">
        <f aca="true" t="shared" si="19" ref="E63:P63">E53-E61</f>
        <v>0</v>
      </c>
      <c r="F63" s="205">
        <f t="shared" si="19"/>
        <v>0</v>
      </c>
      <c r="G63" s="205">
        <f t="shared" si="19"/>
        <v>0</v>
      </c>
      <c r="H63" s="205">
        <f t="shared" si="19"/>
        <v>0</v>
      </c>
      <c r="I63" s="205">
        <f t="shared" si="19"/>
        <v>0</v>
      </c>
      <c r="J63" s="205">
        <f t="shared" si="19"/>
        <v>0</v>
      </c>
      <c r="K63" s="205">
        <f t="shared" si="19"/>
        <v>0</v>
      </c>
      <c r="L63" s="205">
        <f t="shared" si="19"/>
        <v>0</v>
      </c>
      <c r="M63" s="205">
        <f t="shared" si="19"/>
        <v>0</v>
      </c>
      <c r="N63" s="205">
        <f t="shared" si="19"/>
        <v>0</v>
      </c>
      <c r="O63" s="205">
        <f t="shared" si="19"/>
        <v>0</v>
      </c>
      <c r="P63" s="205">
        <f t="shared" si="19"/>
        <v>0</v>
      </c>
    </row>
    <row r="64" spans="1:16" ht="15.75" thickTop="1">
      <c r="A64" s="12" t="s">
        <v>217</v>
      </c>
      <c r="B64" s="3"/>
      <c r="C64" s="2"/>
      <c r="D64" s="206"/>
      <c r="E64" s="206"/>
      <c r="F64" s="206"/>
      <c r="G64" s="206"/>
      <c r="H64" s="206"/>
      <c r="I64" s="206"/>
      <c r="J64" s="206"/>
      <c r="K64" s="206"/>
      <c r="L64" s="206"/>
      <c r="M64" s="206"/>
      <c r="N64" s="206"/>
      <c r="O64" s="207"/>
      <c r="P64" s="208"/>
    </row>
    <row r="65" spans="1:16" ht="15">
      <c r="A65" s="13" t="s">
        <v>21</v>
      </c>
      <c r="B65" s="94"/>
      <c r="C65" s="7"/>
      <c r="D65" s="209">
        <v>0</v>
      </c>
      <c r="E65" s="209">
        <v>0</v>
      </c>
      <c r="F65" s="209">
        <v>0</v>
      </c>
      <c r="G65" s="209">
        <v>0</v>
      </c>
      <c r="H65" s="209">
        <v>0</v>
      </c>
      <c r="I65" s="209">
        <v>0</v>
      </c>
      <c r="J65" s="209">
        <v>0</v>
      </c>
      <c r="K65" s="209">
        <v>0</v>
      </c>
      <c r="L65" s="209">
        <v>0</v>
      </c>
      <c r="M65" s="209">
        <v>0</v>
      </c>
      <c r="N65" s="209">
        <v>0</v>
      </c>
      <c r="O65" s="209">
        <v>0</v>
      </c>
      <c r="P65" s="181">
        <f>SUM(D65:O65)</f>
        <v>0</v>
      </c>
    </row>
    <row r="66" spans="1:16" ht="15">
      <c r="A66" s="13" t="s">
        <v>22</v>
      </c>
      <c r="B66" s="94"/>
      <c r="C66" s="7"/>
      <c r="D66" s="181">
        <f>D61</f>
        <v>0</v>
      </c>
      <c r="E66" s="181">
        <f aca="true" t="shared" si="20" ref="E66:O66">E61</f>
        <v>0</v>
      </c>
      <c r="F66" s="181">
        <f t="shared" si="20"/>
        <v>0</v>
      </c>
      <c r="G66" s="181">
        <f t="shared" si="20"/>
        <v>0</v>
      </c>
      <c r="H66" s="181">
        <f t="shared" si="20"/>
        <v>0</v>
      </c>
      <c r="I66" s="181">
        <f t="shared" si="20"/>
        <v>0</v>
      </c>
      <c r="J66" s="181">
        <f t="shared" si="20"/>
        <v>0</v>
      </c>
      <c r="K66" s="181">
        <f t="shared" si="20"/>
        <v>0</v>
      </c>
      <c r="L66" s="181">
        <f t="shared" si="20"/>
        <v>0</v>
      </c>
      <c r="M66" s="181">
        <f t="shared" si="20"/>
        <v>0</v>
      </c>
      <c r="N66" s="181">
        <f t="shared" si="20"/>
        <v>0</v>
      </c>
      <c r="O66" s="181">
        <f t="shared" si="20"/>
        <v>0</v>
      </c>
      <c r="P66" s="181">
        <f>SUM(D66:O66)</f>
        <v>0</v>
      </c>
    </row>
    <row r="67" spans="1:16" s="107" customFormat="1" ht="15">
      <c r="A67" s="13" t="s">
        <v>14</v>
      </c>
      <c r="B67" s="106"/>
      <c r="C67" s="7"/>
      <c r="D67" s="209">
        <v>0</v>
      </c>
      <c r="E67" s="209">
        <v>0</v>
      </c>
      <c r="F67" s="209">
        <v>0</v>
      </c>
      <c r="G67" s="209">
        <v>0</v>
      </c>
      <c r="H67" s="209">
        <v>0</v>
      </c>
      <c r="I67" s="209">
        <v>0</v>
      </c>
      <c r="J67" s="209">
        <v>0</v>
      </c>
      <c r="K67" s="209">
        <v>0</v>
      </c>
      <c r="L67" s="209">
        <v>0</v>
      </c>
      <c r="M67" s="209">
        <v>0</v>
      </c>
      <c r="N67" s="209">
        <v>0</v>
      </c>
      <c r="O67" s="209">
        <v>0</v>
      </c>
      <c r="P67" s="181">
        <f>SUM(D67:O67)</f>
        <v>0</v>
      </c>
    </row>
    <row r="68" spans="1:16" s="107" customFormat="1" ht="15">
      <c r="A68" s="13" t="s">
        <v>98</v>
      </c>
      <c r="B68" s="106"/>
      <c r="C68" s="7"/>
      <c r="D68" s="209">
        <v>0</v>
      </c>
      <c r="E68" s="209">
        <v>0</v>
      </c>
      <c r="F68" s="209">
        <v>0</v>
      </c>
      <c r="G68" s="209">
        <v>0</v>
      </c>
      <c r="H68" s="209">
        <v>0</v>
      </c>
      <c r="I68" s="209">
        <v>0</v>
      </c>
      <c r="J68" s="209">
        <v>0</v>
      </c>
      <c r="K68" s="209">
        <v>0</v>
      </c>
      <c r="L68" s="209">
        <v>0</v>
      </c>
      <c r="M68" s="209">
        <v>0</v>
      </c>
      <c r="N68" s="209">
        <v>0</v>
      </c>
      <c r="O68" s="209">
        <v>0</v>
      </c>
      <c r="P68" s="181">
        <f>SUM(D68:O68)</f>
        <v>0</v>
      </c>
    </row>
    <row r="69" spans="1:16" s="107" customFormat="1" ht="15">
      <c r="A69" s="130" t="s">
        <v>96</v>
      </c>
      <c r="B69" s="106"/>
      <c r="C69" s="7"/>
      <c r="D69" s="181">
        <f>D65+D66+D67+D68</f>
        <v>0</v>
      </c>
      <c r="E69" s="181">
        <f aca="true" t="shared" si="21" ref="E69:O69">E65+E66+E67+E68</f>
        <v>0</v>
      </c>
      <c r="F69" s="181">
        <f t="shared" si="21"/>
        <v>0</v>
      </c>
      <c r="G69" s="181">
        <f t="shared" si="21"/>
        <v>0</v>
      </c>
      <c r="H69" s="181">
        <f t="shared" si="21"/>
        <v>0</v>
      </c>
      <c r="I69" s="181">
        <f t="shared" si="21"/>
        <v>0</v>
      </c>
      <c r="J69" s="181">
        <f t="shared" si="21"/>
        <v>0</v>
      </c>
      <c r="K69" s="181">
        <f t="shared" si="21"/>
        <v>0</v>
      </c>
      <c r="L69" s="181">
        <f t="shared" si="21"/>
        <v>0</v>
      </c>
      <c r="M69" s="181">
        <f t="shared" si="21"/>
        <v>0</v>
      </c>
      <c r="N69" s="181">
        <f t="shared" si="21"/>
        <v>0</v>
      </c>
      <c r="O69" s="181">
        <f t="shared" si="21"/>
        <v>0</v>
      </c>
      <c r="P69" s="181">
        <f>P65+P66+P67+P68</f>
        <v>0</v>
      </c>
    </row>
    <row r="70" spans="1:16" s="107" customFormat="1" ht="15">
      <c r="A70" s="13" t="s">
        <v>24</v>
      </c>
      <c r="B70" s="106"/>
      <c r="C70" s="7"/>
      <c r="D70" s="210"/>
      <c r="E70" s="210"/>
      <c r="F70" s="210"/>
      <c r="G70" s="210"/>
      <c r="H70" s="210"/>
      <c r="I70" s="210"/>
      <c r="J70" s="210"/>
      <c r="K70" s="210"/>
      <c r="L70" s="210"/>
      <c r="M70" s="210"/>
      <c r="N70" s="210"/>
      <c r="O70" s="211"/>
      <c r="P70" s="209">
        <v>0</v>
      </c>
    </row>
    <row r="71" spans="1:16" s="107" customFormat="1" ht="15">
      <c r="A71" s="13" t="s">
        <v>25</v>
      </c>
      <c r="B71" s="106"/>
      <c r="C71" s="7"/>
      <c r="D71" s="210"/>
      <c r="E71" s="210"/>
      <c r="F71" s="210"/>
      <c r="G71" s="210"/>
      <c r="H71" s="210"/>
      <c r="I71" s="210"/>
      <c r="J71" s="210"/>
      <c r="K71" s="210"/>
      <c r="L71" s="210"/>
      <c r="M71" s="210"/>
      <c r="N71" s="210"/>
      <c r="O71" s="211"/>
      <c r="P71" s="209">
        <v>0</v>
      </c>
    </row>
    <row r="72" spans="1:16" s="107" customFormat="1" ht="15">
      <c r="A72" s="13" t="s">
        <v>26</v>
      </c>
      <c r="B72" s="106"/>
      <c r="C72" s="7"/>
      <c r="D72" s="210"/>
      <c r="E72" s="210"/>
      <c r="F72" s="210"/>
      <c r="G72" s="210"/>
      <c r="H72" s="210"/>
      <c r="I72" s="210"/>
      <c r="J72" s="210"/>
      <c r="K72" s="210"/>
      <c r="L72" s="210"/>
      <c r="M72" s="210"/>
      <c r="N72" s="210"/>
      <c r="O72" s="211"/>
      <c r="P72" s="209">
        <v>0</v>
      </c>
    </row>
    <row r="73" spans="1:16" s="107" customFormat="1" ht="15">
      <c r="A73" s="13" t="s">
        <v>27</v>
      </c>
      <c r="B73" s="106"/>
      <c r="C73" s="7"/>
      <c r="D73" s="210"/>
      <c r="E73" s="210"/>
      <c r="F73" s="210"/>
      <c r="G73" s="210"/>
      <c r="H73" s="210"/>
      <c r="I73" s="210"/>
      <c r="J73" s="210"/>
      <c r="K73" s="210"/>
      <c r="L73" s="210"/>
      <c r="M73" s="210"/>
      <c r="N73" s="210"/>
      <c r="O73" s="211"/>
      <c r="P73" s="209">
        <v>0</v>
      </c>
    </row>
    <row r="74" spans="1:16" s="107" customFormat="1" ht="15">
      <c r="A74" s="131" t="s">
        <v>163</v>
      </c>
      <c r="B74" s="18"/>
      <c r="C74" s="18"/>
      <c r="D74" s="212">
        <f>D69+D70+D71+D72+D73</f>
        <v>0</v>
      </c>
      <c r="E74" s="212">
        <f>E69</f>
        <v>0</v>
      </c>
      <c r="F74" s="212">
        <f aca="true" t="shared" si="22" ref="F74:O74">F69</f>
        <v>0</v>
      </c>
      <c r="G74" s="212">
        <f t="shared" si="22"/>
        <v>0</v>
      </c>
      <c r="H74" s="212">
        <f t="shared" si="22"/>
        <v>0</v>
      </c>
      <c r="I74" s="212">
        <f t="shared" si="22"/>
        <v>0</v>
      </c>
      <c r="J74" s="212">
        <f t="shared" si="22"/>
        <v>0</v>
      </c>
      <c r="K74" s="212">
        <f t="shared" si="22"/>
        <v>0</v>
      </c>
      <c r="L74" s="212">
        <f t="shared" si="22"/>
        <v>0</v>
      </c>
      <c r="M74" s="212">
        <f t="shared" si="22"/>
        <v>0</v>
      </c>
      <c r="N74" s="213">
        <f t="shared" si="22"/>
        <v>0</v>
      </c>
      <c r="O74" s="214">
        <f t="shared" si="22"/>
        <v>0</v>
      </c>
      <c r="P74" s="213">
        <f>P69+P70+P71+P72+P73</f>
        <v>0</v>
      </c>
    </row>
    <row r="75" spans="1:16" s="138" customFormat="1" ht="15">
      <c r="A75" s="148" t="s">
        <v>164</v>
      </c>
      <c r="B75" s="137"/>
      <c r="C75" s="7"/>
      <c r="D75" s="210"/>
      <c r="E75" s="210"/>
      <c r="F75" s="210"/>
      <c r="G75" s="210"/>
      <c r="H75" s="210"/>
      <c r="I75" s="210"/>
      <c r="J75" s="210"/>
      <c r="K75" s="210"/>
      <c r="L75" s="210"/>
      <c r="M75" s="210"/>
      <c r="N75" s="210"/>
      <c r="O75" s="211"/>
      <c r="P75" s="278">
        <f>IF(ISERR(HLOOKUP(YEAR(E2),'Suncor ARA'!N5:AL27,22)),0,HLOOKUP(YEAR(E2),'Suncor ARA'!N5:AL27,22))</f>
        <v>0</v>
      </c>
    </row>
    <row r="76" spans="1:16" s="107" customFormat="1" ht="15">
      <c r="A76" s="149" t="s">
        <v>165</v>
      </c>
      <c r="B76" s="150"/>
      <c r="C76" s="151"/>
      <c r="D76" s="210"/>
      <c r="E76" s="210"/>
      <c r="F76" s="210"/>
      <c r="G76" s="210"/>
      <c r="H76" s="210"/>
      <c r="I76" s="210"/>
      <c r="J76" s="210"/>
      <c r="K76" s="210"/>
      <c r="L76" s="210"/>
      <c r="M76" s="210"/>
      <c r="N76" s="210"/>
      <c r="O76" s="211"/>
      <c r="P76" s="212">
        <f>P74-P75</f>
        <v>0</v>
      </c>
    </row>
    <row r="77" spans="1:28" s="107" customFormat="1" ht="15">
      <c r="A77" s="15" t="s">
        <v>218</v>
      </c>
      <c r="B77" s="5"/>
      <c r="C77" s="5"/>
      <c r="D77" s="215"/>
      <c r="E77" s="215"/>
      <c r="F77" s="215"/>
      <c r="G77" s="215"/>
      <c r="H77" s="215"/>
      <c r="I77" s="215"/>
      <c r="J77" s="215"/>
      <c r="K77" s="215"/>
      <c r="L77" s="215"/>
      <c r="M77" s="215"/>
      <c r="N77" s="215"/>
      <c r="O77" s="216"/>
      <c r="P77" s="208"/>
      <c r="S77" s="106"/>
      <c r="T77" s="106"/>
      <c r="U77" s="106"/>
      <c r="V77" s="106"/>
      <c r="W77" s="106"/>
      <c r="X77" s="106"/>
      <c r="Y77" s="106"/>
      <c r="Z77" s="106"/>
      <c r="AA77" s="106"/>
      <c r="AB77" s="106"/>
    </row>
    <row r="78" spans="1:27" s="107" customFormat="1" ht="15">
      <c r="A78" s="63" t="s">
        <v>28</v>
      </c>
      <c r="B78" s="5"/>
      <c r="C78" s="5"/>
      <c r="D78" s="210"/>
      <c r="E78" s="210"/>
      <c r="F78" s="210"/>
      <c r="G78" s="210"/>
      <c r="H78" s="210"/>
      <c r="I78" s="210"/>
      <c r="J78" s="210"/>
      <c r="K78" s="210"/>
      <c r="L78" s="210"/>
      <c r="M78" s="210"/>
      <c r="N78" s="210"/>
      <c r="O78" s="211"/>
      <c r="P78" s="180">
        <v>0</v>
      </c>
      <c r="Q78" s="166"/>
      <c r="R78" s="167"/>
      <c r="S78" s="167"/>
      <c r="T78" s="167"/>
      <c r="U78" s="167"/>
      <c r="V78" s="167"/>
      <c r="W78" s="167"/>
      <c r="X78" s="167"/>
      <c r="Y78" s="167"/>
      <c r="Z78" s="167"/>
      <c r="AA78" s="167"/>
    </row>
    <row r="79" spans="1:16" ht="15">
      <c r="A79" s="13" t="s">
        <v>216</v>
      </c>
      <c r="B79" s="41"/>
      <c r="C79" s="41"/>
      <c r="D79" s="180">
        <v>0</v>
      </c>
      <c r="E79" s="180">
        <v>0</v>
      </c>
      <c r="F79" s="180">
        <v>0</v>
      </c>
      <c r="G79" s="180">
        <v>0</v>
      </c>
      <c r="H79" s="180">
        <v>0</v>
      </c>
      <c r="I79" s="180">
        <v>0</v>
      </c>
      <c r="J79" s="180">
        <v>0</v>
      </c>
      <c r="K79" s="180">
        <v>0</v>
      </c>
      <c r="L79" s="180">
        <v>0</v>
      </c>
      <c r="M79" s="180">
        <v>0</v>
      </c>
      <c r="N79" s="180">
        <v>0</v>
      </c>
      <c r="O79" s="180">
        <v>0</v>
      </c>
      <c r="P79" s="217">
        <f>SUM(D79:O79)</f>
        <v>0</v>
      </c>
    </row>
    <row r="80" spans="1:16" s="107" customFormat="1" ht="15">
      <c r="A80" s="131" t="s">
        <v>29</v>
      </c>
      <c r="B80" s="18"/>
      <c r="C80" s="18"/>
      <c r="D80" s="212">
        <f>D78+D79</f>
        <v>0</v>
      </c>
      <c r="E80" s="212">
        <f aca="true" t="shared" si="23" ref="E80:O80">E79</f>
        <v>0</v>
      </c>
      <c r="F80" s="212">
        <f t="shared" si="23"/>
        <v>0</v>
      </c>
      <c r="G80" s="212">
        <f t="shared" si="23"/>
        <v>0</v>
      </c>
      <c r="H80" s="212">
        <f t="shared" si="23"/>
        <v>0</v>
      </c>
      <c r="I80" s="212">
        <f t="shared" si="23"/>
        <v>0</v>
      </c>
      <c r="J80" s="212">
        <f t="shared" si="23"/>
        <v>0</v>
      </c>
      <c r="K80" s="212">
        <f t="shared" si="23"/>
        <v>0</v>
      </c>
      <c r="L80" s="212">
        <f t="shared" si="23"/>
        <v>0</v>
      </c>
      <c r="M80" s="212">
        <f t="shared" si="23"/>
        <v>0</v>
      </c>
      <c r="N80" s="212">
        <f t="shared" si="23"/>
        <v>0</v>
      </c>
      <c r="O80" s="218">
        <f t="shared" si="23"/>
        <v>0</v>
      </c>
      <c r="P80" s="219">
        <f>P78+P79</f>
        <v>0</v>
      </c>
    </row>
    <row r="81" spans="1:16" s="107" customFormat="1" ht="15">
      <c r="A81" s="131" t="s">
        <v>30</v>
      </c>
      <c r="B81" s="18"/>
      <c r="C81" s="20"/>
      <c r="D81" s="212">
        <f aca="true" t="shared" si="24" ref="D81:P81">IF(D80&gt;D74,D74,D80)</f>
        <v>0</v>
      </c>
      <c r="E81" s="212">
        <f t="shared" si="24"/>
        <v>0</v>
      </c>
      <c r="F81" s="212">
        <f t="shared" si="24"/>
        <v>0</v>
      </c>
      <c r="G81" s="212">
        <f t="shared" si="24"/>
        <v>0</v>
      </c>
      <c r="H81" s="212">
        <f t="shared" si="24"/>
        <v>0</v>
      </c>
      <c r="I81" s="212">
        <f t="shared" si="24"/>
        <v>0</v>
      </c>
      <c r="J81" s="212">
        <f t="shared" si="24"/>
        <v>0</v>
      </c>
      <c r="K81" s="212">
        <f t="shared" si="24"/>
        <v>0</v>
      </c>
      <c r="L81" s="212">
        <f t="shared" si="24"/>
        <v>0</v>
      </c>
      <c r="M81" s="212">
        <f t="shared" si="24"/>
        <v>0</v>
      </c>
      <c r="N81" s="212">
        <f t="shared" si="24"/>
        <v>0</v>
      </c>
      <c r="O81" s="218">
        <f t="shared" si="24"/>
        <v>0</v>
      </c>
      <c r="P81" s="219">
        <f t="shared" si="24"/>
        <v>0</v>
      </c>
    </row>
    <row r="82" spans="1:16" s="107" customFormat="1" ht="15.75" thickBot="1">
      <c r="A82" s="169" t="s">
        <v>219</v>
      </c>
      <c r="B82" s="152"/>
      <c r="C82" s="153"/>
      <c r="D82" s="220"/>
      <c r="E82" s="220"/>
      <c r="F82" s="220"/>
      <c r="G82" s="220"/>
      <c r="H82" s="220"/>
      <c r="I82" s="220"/>
      <c r="J82" s="220"/>
      <c r="K82" s="220"/>
      <c r="L82" s="220"/>
      <c r="M82" s="220"/>
      <c r="N82" s="220"/>
      <c r="O82" s="221"/>
      <c r="P82" s="222">
        <f>IF(P80&gt;P74,P80-P74,0)</f>
        <v>0</v>
      </c>
    </row>
    <row r="83" spans="1:16" s="110" customFormat="1" ht="16.5" thickTop="1">
      <c r="A83" s="154" t="s">
        <v>158</v>
      </c>
      <c r="B83" s="155"/>
      <c r="C83" s="112"/>
      <c r="D83" s="223"/>
      <c r="E83" s="223"/>
      <c r="F83" s="223"/>
      <c r="G83" s="223"/>
      <c r="H83" s="223"/>
      <c r="I83" s="223"/>
      <c r="J83" s="223"/>
      <c r="K83" s="223"/>
      <c r="L83" s="223"/>
      <c r="M83" s="223"/>
      <c r="N83" s="223"/>
      <c r="O83" s="224"/>
      <c r="P83" s="225">
        <f>MAX(P53-(P76-P81),0)</f>
        <v>0</v>
      </c>
    </row>
    <row r="84" spans="1:16" s="110" customFormat="1" ht="26.25">
      <c r="A84" s="164" t="s">
        <v>171</v>
      </c>
      <c r="D84" s="223"/>
      <c r="E84" s="223"/>
      <c r="F84" s="223"/>
      <c r="G84" s="223"/>
      <c r="H84" s="223"/>
      <c r="I84" s="223"/>
      <c r="J84" s="223"/>
      <c r="K84" s="223"/>
      <c r="L84" s="223"/>
      <c r="M84" s="223"/>
      <c r="N84" s="223"/>
      <c r="O84" s="223"/>
      <c r="P84" s="225">
        <f>MAX(P76-(P81+P53),0)</f>
        <v>0</v>
      </c>
    </row>
    <row r="85" spans="1:16" s="110" customFormat="1" ht="15.75">
      <c r="A85" s="235" t="s">
        <v>225</v>
      </c>
      <c r="B85" s="291"/>
      <c r="C85" s="292"/>
      <c r="D85" s="223"/>
      <c r="E85" s="223"/>
      <c r="F85" s="223"/>
      <c r="G85" s="223"/>
      <c r="H85" s="223"/>
      <c r="I85" s="223"/>
      <c r="J85" s="223"/>
      <c r="K85" s="223"/>
      <c r="L85" s="223"/>
      <c r="M85" s="223"/>
      <c r="N85" s="223"/>
      <c r="O85" s="223"/>
      <c r="P85" s="219">
        <f>MAX(P50,0)+(MAX(P51,0)-MIN(P61,MAX(P51,0)))+MAX(P52,0)</f>
        <v>0</v>
      </c>
    </row>
    <row r="86" spans="1:16" s="107" customFormat="1" ht="18.75">
      <c r="A86" s="131" t="s">
        <v>169</v>
      </c>
      <c r="B86" s="297" t="s">
        <v>263</v>
      </c>
      <c r="C86" s="293">
        <v>0</v>
      </c>
      <c r="D86" s="226"/>
      <c r="E86" s="226"/>
      <c r="F86" s="226"/>
      <c r="G86" s="226"/>
      <c r="H86" s="226"/>
      <c r="I86" s="226"/>
      <c r="J86" s="226"/>
      <c r="K86" s="226"/>
      <c r="L86" s="226"/>
      <c r="M86" s="226"/>
      <c r="N86" s="226"/>
      <c r="O86" s="227"/>
      <c r="P86" s="236">
        <f>IF(ISERR(P85*$C86*P83/P63),0,ROUND((P85*$C86*P83/P63),0))</f>
        <v>0</v>
      </c>
    </row>
    <row r="87" spans="1:16" s="107" customFormat="1" ht="18.75">
      <c r="A87" s="131" t="s">
        <v>170</v>
      </c>
      <c r="B87" s="297" t="s">
        <v>264</v>
      </c>
      <c r="C87" s="293">
        <v>0</v>
      </c>
      <c r="D87" s="226"/>
      <c r="E87" s="226"/>
      <c r="F87" s="226"/>
      <c r="G87" s="226"/>
      <c r="H87" s="226"/>
      <c r="I87" s="226"/>
      <c r="J87" s="226"/>
      <c r="K87" s="226"/>
      <c r="L87" s="226"/>
      <c r="M87" s="226"/>
      <c r="N87" s="226"/>
      <c r="O87" s="227"/>
      <c r="P87" s="236">
        <f>ROUND(P85*$C87,0)</f>
        <v>0</v>
      </c>
    </row>
    <row r="88" spans="1:16" s="107" customFormat="1" ht="15.75" thickBot="1">
      <c r="A88" s="156" t="s">
        <v>220</v>
      </c>
      <c r="B88" s="118"/>
      <c r="C88" s="119"/>
      <c r="D88" s="228"/>
      <c r="E88" s="228"/>
      <c r="F88" s="228"/>
      <c r="G88" s="228"/>
      <c r="H88" s="228"/>
      <c r="I88" s="228"/>
      <c r="J88" s="228"/>
      <c r="K88" s="228"/>
      <c r="L88" s="228"/>
      <c r="M88" s="228"/>
      <c r="N88" s="228"/>
      <c r="O88" s="229"/>
      <c r="P88" s="230">
        <f>IF(P87&gt;P86,P87-P86,0)</f>
        <v>0</v>
      </c>
    </row>
    <row r="89" spans="1:16" s="107" customFormat="1" ht="15.75" thickTop="1">
      <c r="A89" s="154" t="s">
        <v>247</v>
      </c>
      <c r="B89" s="30"/>
      <c r="C89" s="285"/>
      <c r="D89" s="286">
        <f>IF(ISERR(IF(E6="(Est)",ROUND(MAX($C$87,$C$86*$P$83/$P$63)*D63,0),D90)),0,IF(E6="(Est)",ROUND(MAX($C$87,$C$86*$P$83/$P$63)*D63,0),D90))</f>
        <v>0</v>
      </c>
      <c r="E89" s="286">
        <f>IF(ISERR(IF(F6="(Est)",ROUND(MAX($C$87,$C$86*$P$83/$P$63)*SUM($D63:E63)-D91,0),E90)),0,IF(F6="(Est)",ROUND(MAX($C$87,$C$86*$P$83/$P$63)*SUM($D63:E63)-D91,0),E90))</f>
        <v>0</v>
      </c>
      <c r="F89" s="286">
        <f>IF(ISERR(IF(G6="(Est)",ROUND(MAX($C$87,$C$86*$P$83/$P$63)*SUM($D63:F63)-E91,0),F90)),0,IF(G6="(Est)",ROUND(MAX($C$87,$C$86*$P$83/$P$63)*SUM($D63:F63)-E91,0),F90))</f>
        <v>0</v>
      </c>
      <c r="G89" s="286">
        <f>IF(ISERR(IF(H6="(Est)",ROUND(MAX($C$87,$C$86*$P$83/$P$63)*SUM($D63:G63)-F91,0),G90)),0,IF(H6="(Est)",ROUND(MAX($C$87,$C$86*$P$83/$P$63)*SUM($D63:G63)-F91,0),G90))</f>
        <v>0</v>
      </c>
      <c r="H89" s="286">
        <f>IF(ISERR(IF(I6="(Est)",ROUND(MAX($C$87,$C$86*$P$83/$P$63)*SUM($D63:H63)-G91,0),H90)),0,IF(I6="(Est)",ROUND(MAX($C$87,$C$86*$P$83/$P$63)*SUM($D63:H63)-G91,0),H90))</f>
        <v>0</v>
      </c>
      <c r="I89" s="286">
        <f>IF(ISERR(IF(J6="(Est)",ROUND(MAX($C$87,$C$86*$P$83/$P$63)*SUM($D63:I63)-H91,0),I90)),0,IF(J6="(Est)",ROUND(MAX($C$87,$C$86*$P$83/$P$63)*SUM($D63:I63)-H91,0),I90))</f>
        <v>0</v>
      </c>
      <c r="J89" s="286">
        <f>IF(ISERR(IF(K6="(Est)",ROUND(MAX($C$87,$C$86*$P$83/$P$63)*SUM($D63:J63)-I91,0),J90)),0,IF(K6="(Est)",ROUND(MAX($C$87,$C$86*$P$83/$P$63)*SUM($D63:J63)-I91,0),J90))</f>
        <v>0</v>
      </c>
      <c r="K89" s="286">
        <f>IF(ISERR(IF(L6="(Est)",ROUND(MAX($C$87,$C$86*$P$83/$P$63)*SUM($D63:K63)-J91,0),K90)),0,IF(L6="(Est)",ROUND(MAX($C$87,$C$86*$P$83/$P$63)*SUM($D63:K63)-J91,0),K90))</f>
        <v>0</v>
      </c>
      <c r="L89" s="286">
        <f>IF(ISERR(IF(M6="(Est)",ROUND(MAX($C$87,$C$86*$P$83/$P$63)*SUM($D63:L63)-K91,0),L90)),0,IF(M6="(Est)",ROUND(MAX($C$87,$C$86*$P$83/$P$63)*SUM($D63:L63)-K91,0),L90))</f>
        <v>0</v>
      </c>
      <c r="M89" s="286">
        <f>IF(ISERR(IF(N6="(Est)",ROUND(MAX($C$87,$C$86*$P$83/$P$63)*SUM($D63:M63)-L91,0),M90)),0,IF(N6="(Est)",ROUND(MAX($C$87,$C$86*$P$83/$P$63)*SUM($D63:M63)-L91,0),M90))</f>
        <v>0</v>
      </c>
      <c r="N89" s="286">
        <f>IF(ISERR(IF(O6="(Est)",ROUND(MAX($C$87,$C$86*$P$83/$P$63)*SUM($D63:N63)-M91,0),N90)),0,IF(O6="(Est)",ROUND(MAX($C$87,$C$86*$P$83/$P$63)*SUM($D63:N63)-M91,0),N90))</f>
        <v>0</v>
      </c>
      <c r="O89" s="286">
        <f>IF(ISERR(ROUND(MAX($C$87,$C$86*$P$83/$P$63)*SUM($D63:O63)-N91,0)),0,ROUND(MAX($C$87,$C$86*$P$83/$P$63)*SUM($D63:O63)-N91,0))</f>
        <v>0</v>
      </c>
      <c r="P89" s="296"/>
    </row>
    <row r="90" spans="1:16" s="107" customFormat="1" ht="15">
      <c r="A90" s="120" t="s">
        <v>248</v>
      </c>
      <c r="B90" s="121"/>
      <c r="C90" s="121"/>
      <c r="D90" s="238">
        <f>IF(E6="(Est)",MAX(D89,0),0)</f>
        <v>0</v>
      </c>
      <c r="E90" s="238">
        <f aca="true" t="shared" si="25" ref="E90:N90">IF(F6="(Est)",MAX(E89,0),0)</f>
        <v>0</v>
      </c>
      <c r="F90" s="238">
        <f t="shared" si="25"/>
        <v>0</v>
      </c>
      <c r="G90" s="238">
        <f t="shared" si="25"/>
        <v>0</v>
      </c>
      <c r="H90" s="238">
        <f t="shared" si="25"/>
        <v>0</v>
      </c>
      <c r="I90" s="238">
        <f t="shared" si="25"/>
        <v>0</v>
      </c>
      <c r="J90" s="238">
        <f t="shared" si="25"/>
        <v>0</v>
      </c>
      <c r="K90" s="238">
        <f t="shared" si="25"/>
        <v>0</v>
      </c>
      <c r="L90" s="238">
        <f t="shared" si="25"/>
        <v>0</v>
      </c>
      <c r="M90" s="238">
        <f t="shared" si="25"/>
        <v>0</v>
      </c>
      <c r="N90" s="238">
        <f t="shared" si="25"/>
        <v>0</v>
      </c>
      <c r="O90" s="238">
        <f>MAX(O89,0)</f>
        <v>0</v>
      </c>
      <c r="P90" s="231">
        <f>SUM(D90:O90)</f>
        <v>0</v>
      </c>
    </row>
    <row r="91" spans="1:16" s="107" customFormat="1" ht="15.75" thickBot="1">
      <c r="A91" s="19" t="s">
        <v>150</v>
      </c>
      <c r="B91" s="122"/>
      <c r="C91" s="21"/>
      <c r="D91" s="232">
        <f>D90</f>
        <v>0</v>
      </c>
      <c r="E91" s="232">
        <f aca="true" t="shared" si="26" ref="E91:O91">D91+E90</f>
        <v>0</v>
      </c>
      <c r="F91" s="232">
        <f t="shared" si="26"/>
        <v>0</v>
      </c>
      <c r="G91" s="232">
        <f t="shared" si="26"/>
        <v>0</v>
      </c>
      <c r="H91" s="232">
        <f t="shared" si="26"/>
        <v>0</v>
      </c>
      <c r="I91" s="232">
        <f t="shared" si="26"/>
        <v>0</v>
      </c>
      <c r="J91" s="232">
        <f t="shared" si="26"/>
        <v>0</v>
      </c>
      <c r="K91" s="232">
        <f t="shared" si="26"/>
        <v>0</v>
      </c>
      <c r="L91" s="232">
        <f t="shared" si="26"/>
        <v>0</v>
      </c>
      <c r="M91" s="232">
        <f t="shared" si="26"/>
        <v>0</v>
      </c>
      <c r="N91" s="232">
        <f t="shared" si="26"/>
        <v>0</v>
      </c>
      <c r="O91" s="233">
        <f t="shared" si="26"/>
        <v>0</v>
      </c>
      <c r="P91" s="234">
        <f>O91</f>
        <v>0</v>
      </c>
    </row>
    <row r="92" spans="1:16" s="124" customFormat="1" ht="15" customHeight="1" thickTop="1">
      <c r="A92" s="123" t="s">
        <v>229</v>
      </c>
      <c r="B92" s="55"/>
      <c r="C92" s="54"/>
      <c r="D92" s="55"/>
      <c r="E92" s="55"/>
      <c r="F92" s="56"/>
      <c r="G92" s="55"/>
      <c r="H92" s="55"/>
      <c r="I92" s="55"/>
      <c r="J92" s="55"/>
      <c r="K92" s="55"/>
      <c r="L92" s="55"/>
      <c r="M92" s="55"/>
      <c r="N92" s="55"/>
      <c r="O92" s="55"/>
      <c r="P92" s="55"/>
    </row>
    <row r="93" spans="1:16" s="124" customFormat="1" ht="15" customHeight="1">
      <c r="A93" s="239" t="s">
        <v>249</v>
      </c>
      <c r="B93" s="55"/>
      <c r="C93" s="54"/>
      <c r="D93" s="55"/>
      <c r="E93" s="55"/>
      <c r="F93" s="56"/>
      <c r="G93" s="55"/>
      <c r="H93" s="55"/>
      <c r="I93" s="55"/>
      <c r="J93" s="55"/>
      <c r="K93" s="55"/>
      <c r="L93" s="55"/>
      <c r="M93" s="55"/>
      <c r="N93" s="55"/>
      <c r="O93" s="55"/>
      <c r="P93" s="55"/>
    </row>
    <row r="94" spans="1:16" s="124" customFormat="1" ht="15" customHeight="1">
      <c r="A94" s="239" t="s">
        <v>250</v>
      </c>
      <c r="B94" s="55"/>
      <c r="C94" s="54"/>
      <c r="D94" s="55"/>
      <c r="E94" s="55"/>
      <c r="F94" s="56"/>
      <c r="G94" s="55"/>
      <c r="H94" s="55"/>
      <c r="I94" s="55"/>
      <c r="J94" s="55"/>
      <c r="K94" s="55"/>
      <c r="L94" s="55"/>
      <c r="M94" s="55"/>
      <c r="N94" s="55"/>
      <c r="O94" s="55"/>
      <c r="P94" s="55"/>
    </row>
    <row r="95" spans="1:9" s="125" customFormat="1" ht="15" customHeight="1">
      <c r="A95" s="237" t="s">
        <v>226</v>
      </c>
      <c r="B95" s="123"/>
      <c r="C95" s="123"/>
      <c r="D95" s="123"/>
      <c r="E95" s="123"/>
      <c r="F95" s="123"/>
      <c r="G95" s="123"/>
      <c r="H95" s="123"/>
      <c r="I95" s="123"/>
    </row>
    <row r="96" spans="1:9" s="128" customFormat="1" ht="15" customHeight="1">
      <c r="A96" s="126" t="s">
        <v>121</v>
      </c>
      <c r="B96" s="127"/>
      <c r="C96" s="127"/>
      <c r="D96" s="127"/>
      <c r="E96" s="127"/>
      <c r="F96" s="127"/>
      <c r="G96" s="127"/>
      <c r="H96" s="127"/>
      <c r="I96" s="127"/>
    </row>
    <row r="97" spans="1:9" s="128" customFormat="1" ht="15" customHeight="1">
      <c r="A97" s="126" t="s">
        <v>122</v>
      </c>
      <c r="B97" s="127"/>
      <c r="C97" s="127"/>
      <c r="D97" s="127"/>
      <c r="E97" s="127"/>
      <c r="F97" s="127"/>
      <c r="G97" s="127"/>
      <c r="H97" s="127"/>
      <c r="I97" s="127"/>
    </row>
    <row r="98" spans="1:9" s="128" customFormat="1" ht="15" customHeight="1">
      <c r="A98" s="126"/>
      <c r="B98" s="127"/>
      <c r="C98" s="127"/>
      <c r="D98" s="127"/>
      <c r="E98" s="127"/>
      <c r="F98" s="127"/>
      <c r="G98" s="127"/>
      <c r="H98" s="127"/>
      <c r="I98" s="127"/>
    </row>
    <row r="99" spans="1:2" s="129" customFormat="1" ht="15" customHeight="1">
      <c r="A99" s="157" t="s">
        <v>159</v>
      </c>
      <c r="B99" s="158" t="s">
        <v>154</v>
      </c>
    </row>
    <row r="100" spans="1:2" s="129" customFormat="1" ht="15" customHeight="1">
      <c r="A100" s="157" t="s">
        <v>160</v>
      </c>
      <c r="B100" s="158" t="s">
        <v>161</v>
      </c>
    </row>
    <row r="101" spans="1:2" s="129" customFormat="1" ht="15" customHeight="1">
      <c r="A101" s="157" t="s">
        <v>97</v>
      </c>
      <c r="B101" s="144" t="s">
        <v>172</v>
      </c>
    </row>
    <row r="102" spans="1:2" s="129" customFormat="1" ht="15" customHeight="1">
      <c r="A102" s="157" t="s">
        <v>162</v>
      </c>
      <c r="B102" s="158" t="s">
        <v>155</v>
      </c>
    </row>
    <row r="103" spans="1:3" ht="15">
      <c r="A103" s="157" t="s">
        <v>111</v>
      </c>
      <c r="B103" s="158" t="s">
        <v>156</v>
      </c>
      <c r="C103" s="129"/>
    </row>
    <row r="104" s="284" customFormat="1" ht="15">
      <c r="A104" s="283"/>
    </row>
    <row r="105" s="284" customFormat="1" ht="15"/>
    <row r="106" s="284" customFormat="1" ht="15"/>
    <row r="107" s="284" customFormat="1" ht="15"/>
    <row r="108" s="284" customFormat="1" ht="15"/>
    <row r="109" s="284" customFormat="1" ht="15"/>
    <row r="110" s="284" customFormat="1" ht="15"/>
    <row r="111" s="284" customFormat="1" ht="15"/>
    <row r="112" s="284" customFormat="1" ht="15"/>
    <row r="113" s="284" customFormat="1" ht="15"/>
    <row r="114" s="284" customFormat="1" ht="15"/>
    <row r="115" s="284" customFormat="1" ht="15"/>
    <row r="116" s="284" customFormat="1" ht="15"/>
    <row r="117" s="284" customFormat="1" ht="15"/>
    <row r="118" s="284" customFormat="1" ht="15"/>
    <row r="119" s="284" customFormat="1" ht="15"/>
    <row r="120" s="284" customFormat="1" ht="15"/>
    <row r="121" s="284" customFormat="1" ht="15"/>
    <row r="122" s="284" customFormat="1" ht="15"/>
    <row r="123" s="284" customFormat="1" ht="15"/>
    <row r="124" s="284" customFormat="1" ht="15"/>
    <row r="125" s="284" customFormat="1" ht="15"/>
    <row r="126" s="284" customFormat="1" ht="15"/>
    <row r="127" s="284" customFormat="1" ht="15"/>
    <row r="128" s="284" customFormat="1" ht="15"/>
    <row r="129" s="284" customFormat="1" ht="15"/>
    <row r="130" s="284" customFormat="1" ht="15"/>
    <row r="131" s="284" customFormat="1" ht="15"/>
    <row r="132" s="284" customFormat="1" ht="15"/>
    <row r="133" s="284" customFormat="1" ht="15"/>
    <row r="134" s="284" customFormat="1" ht="15"/>
    <row r="135" s="284" customFormat="1" ht="15"/>
    <row r="136" s="284" customFormat="1" ht="15"/>
  </sheetData>
  <sheetProtection password="960F" sheet="1" objects="1" scenarios="1" formatCells="0" formatColumns="0" formatRows="0"/>
  <conditionalFormatting sqref="D90">
    <cfRule type="expression" priority="3" dxfId="3" stopIfTrue="1">
      <formula>E6&lt;&gt;"(Est)"</formula>
    </cfRule>
  </conditionalFormatting>
  <conditionalFormatting sqref="E90:H90 J90:O90">
    <cfRule type="expression" priority="2" dxfId="3" stopIfTrue="1">
      <formula>F6&lt;&gt;"(Est)"</formula>
    </cfRule>
  </conditionalFormatting>
  <conditionalFormatting sqref="I90">
    <cfRule type="expression" priority="1" dxfId="3" stopIfTrue="1">
      <formula>J6&lt;&gt;"(Est)"</formula>
    </cfRule>
  </conditionalFormatting>
  <dataValidations count="1">
    <dataValidation allowBlank="1" showErrorMessage="1" promptTitle="Enter Date As:" prompt="YYYY-MM" sqref="E2"/>
  </dataValidations>
  <printOptions horizontalCentered="1"/>
  <pageMargins left="0" right="0" top="0.5118110236220472" bottom="0.3937007874015748" header="0" footer="0.11811023622047245"/>
  <pageSetup fitToHeight="2" fitToWidth="1" horizontalDpi="600" verticalDpi="600" orientation="landscape" paperSize="5" scale="57" r:id="rId2"/>
  <headerFooter>
    <oddHeader>&amp;L&amp;G</oddHeader>
    <oddFooter>&amp;CAlberta Energy&amp;R          &amp;P/&amp;N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AN27"/>
  <sheetViews>
    <sheetView zoomScale="50" zoomScaleNormal="50" zoomScalePageLayoutView="0" workbookViewId="0" topLeftCell="V1">
      <selection activeCell="AN17" sqref="AN17:AN18"/>
    </sheetView>
  </sheetViews>
  <sheetFormatPr defaultColWidth="8.796875" defaultRowHeight="15"/>
  <cols>
    <col min="1" max="1" width="59.296875" style="243" customWidth="1"/>
    <col min="2" max="2" width="3.09765625" style="243" customWidth="1"/>
    <col min="3" max="3" width="13.796875" style="243" customWidth="1"/>
    <col min="4" max="13" width="9.19921875" style="243" customWidth="1"/>
    <col min="14" max="14" width="23.296875" style="243" bestFit="1" customWidth="1"/>
    <col min="15" max="31" width="20.59765625" style="243" bestFit="1" customWidth="1"/>
    <col min="32" max="38" width="18.296875" style="243" bestFit="1" customWidth="1"/>
    <col min="39" max="16384" width="8.8984375" style="243" customWidth="1"/>
  </cols>
  <sheetData>
    <row r="1" spans="1:38" s="240" customFormat="1" ht="34.5" customHeight="1">
      <c r="A1" s="298" t="s">
        <v>231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row>
    <row r="2" spans="1:38" s="240" customFormat="1" ht="34.5" customHeight="1">
      <c r="A2" s="299" t="s">
        <v>246</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row>
    <row r="3" spans="1:38" s="240" customFormat="1" ht="34.5" customHeight="1">
      <c r="A3" s="298" t="s">
        <v>242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row>
    <row r="4" spans="1:38" ht="30" customHeight="1" thickBot="1">
      <c r="A4" s="241" t="s">
        <v>255</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row>
    <row r="5" spans="1:38" ht="30" customHeight="1">
      <c r="A5" s="253"/>
      <c r="B5" s="254"/>
      <c r="C5" s="255" t="s">
        <v>232</v>
      </c>
      <c r="D5" s="256">
        <v>1999</v>
      </c>
      <c r="E5" s="256">
        <v>2000</v>
      </c>
      <c r="F5" s="256">
        <v>2001</v>
      </c>
      <c r="G5" s="256">
        <v>2002</v>
      </c>
      <c r="H5" s="256">
        <v>2003</v>
      </c>
      <c r="I5" s="256">
        <v>2004</v>
      </c>
      <c r="J5" s="256">
        <v>2005</v>
      </c>
      <c r="K5" s="256">
        <v>2006</v>
      </c>
      <c r="L5" s="256">
        <v>2007</v>
      </c>
      <c r="M5" s="256">
        <v>2008</v>
      </c>
      <c r="N5" s="256">
        <v>2009</v>
      </c>
      <c r="O5" s="257">
        <v>2010</v>
      </c>
      <c r="P5" s="256">
        <v>2011</v>
      </c>
      <c r="Q5" s="256">
        <v>2012</v>
      </c>
      <c r="R5" s="256">
        <v>2013</v>
      </c>
      <c r="S5" s="256">
        <v>2014</v>
      </c>
      <c r="T5" s="256">
        <v>2015</v>
      </c>
      <c r="U5" s="256">
        <v>2016</v>
      </c>
      <c r="V5" s="256">
        <v>2017</v>
      </c>
      <c r="W5" s="256">
        <v>2018</v>
      </c>
      <c r="X5" s="256">
        <v>2019</v>
      </c>
      <c r="Y5" s="256">
        <v>2020</v>
      </c>
      <c r="Z5" s="256">
        <v>2021</v>
      </c>
      <c r="AA5" s="256">
        <v>2022</v>
      </c>
      <c r="AB5" s="256">
        <v>2023</v>
      </c>
      <c r="AC5" s="256">
        <v>2024</v>
      </c>
      <c r="AD5" s="256">
        <v>2025</v>
      </c>
      <c r="AE5" s="256">
        <v>2026</v>
      </c>
      <c r="AF5" s="256">
        <v>2027</v>
      </c>
      <c r="AG5" s="256">
        <v>2028</v>
      </c>
      <c r="AH5" s="256">
        <v>2029</v>
      </c>
      <c r="AI5" s="256">
        <v>2030</v>
      </c>
      <c r="AJ5" s="256">
        <v>2031</v>
      </c>
      <c r="AK5" s="256">
        <v>2032</v>
      </c>
      <c r="AL5" s="258">
        <v>2033</v>
      </c>
    </row>
    <row r="6" spans="1:38" ht="30" customHeight="1">
      <c r="A6" s="259" t="s">
        <v>233</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1"/>
    </row>
    <row r="7" spans="1:38" ht="30" customHeight="1">
      <c r="A7" s="259"/>
      <c r="B7" s="260"/>
      <c r="C7" s="247"/>
      <c r="D7" s="300"/>
      <c r="E7" s="300"/>
      <c r="F7" s="300"/>
      <c r="G7" s="300"/>
      <c r="H7" s="300"/>
      <c r="I7" s="300"/>
      <c r="J7" s="300"/>
      <c r="K7" s="300"/>
      <c r="L7" s="300"/>
      <c r="M7" s="300"/>
      <c r="N7" s="300"/>
      <c r="O7" s="244"/>
      <c r="P7" s="244"/>
      <c r="Q7" s="244"/>
      <c r="R7" s="244"/>
      <c r="S7" s="244"/>
      <c r="T7" s="244"/>
      <c r="U7" s="244"/>
      <c r="V7" s="244"/>
      <c r="W7" s="244"/>
      <c r="X7" s="244"/>
      <c r="Y7" s="244"/>
      <c r="Z7" s="244"/>
      <c r="AA7" s="244"/>
      <c r="AB7" s="244"/>
      <c r="AC7" s="244"/>
      <c r="AD7" s="244"/>
      <c r="AE7" s="244"/>
      <c r="AF7" s="244"/>
      <c r="AG7" s="244"/>
      <c r="AH7" s="244"/>
      <c r="AI7" s="244"/>
      <c r="AJ7" s="244"/>
      <c r="AK7" s="244"/>
      <c r="AL7" s="245"/>
    </row>
    <row r="8" spans="1:38" ht="30" customHeight="1">
      <c r="A8" s="262" t="s">
        <v>234</v>
      </c>
      <c r="B8" s="263"/>
      <c r="C8" s="244"/>
      <c r="D8" s="246"/>
      <c r="E8" s="246"/>
      <c r="F8" s="246"/>
      <c r="G8" s="246"/>
      <c r="H8" s="246"/>
      <c r="I8" s="246"/>
      <c r="J8" s="246"/>
      <c r="K8" s="246"/>
      <c r="L8" s="246"/>
      <c r="M8" s="246"/>
      <c r="N8" s="280">
        <v>0</v>
      </c>
      <c r="O8" s="272"/>
      <c r="P8" s="273"/>
      <c r="Q8" s="273"/>
      <c r="R8" s="272"/>
      <c r="S8" s="273"/>
      <c r="T8" s="273"/>
      <c r="U8" s="273"/>
      <c r="V8" s="273"/>
      <c r="W8" s="273"/>
      <c r="X8" s="273"/>
      <c r="Y8" s="273"/>
      <c r="Z8" s="273"/>
      <c r="AA8" s="273"/>
      <c r="AB8" s="273"/>
      <c r="AC8" s="273"/>
      <c r="AD8" s="273"/>
      <c r="AE8" s="273"/>
      <c r="AF8" s="273"/>
      <c r="AG8" s="273"/>
      <c r="AH8" s="273"/>
      <c r="AI8" s="273"/>
      <c r="AJ8" s="273"/>
      <c r="AK8" s="273"/>
      <c r="AL8" s="274"/>
    </row>
    <row r="9" spans="1:38" ht="30" customHeight="1">
      <c r="A9" s="262"/>
      <c r="B9" s="263"/>
      <c r="C9" s="244"/>
      <c r="D9" s="247"/>
      <c r="E9" s="247"/>
      <c r="F9" s="247"/>
      <c r="G9" s="247"/>
      <c r="H9" s="247"/>
      <c r="I9" s="247"/>
      <c r="J9" s="247"/>
      <c r="K9" s="247"/>
      <c r="L9" s="247"/>
      <c r="M9" s="247"/>
      <c r="N9" s="275"/>
      <c r="O9" s="273"/>
      <c r="P9" s="273"/>
      <c r="Q9" s="273"/>
      <c r="R9" s="272"/>
      <c r="S9" s="273"/>
      <c r="T9" s="273"/>
      <c r="U9" s="273"/>
      <c r="V9" s="273"/>
      <c r="W9" s="273"/>
      <c r="X9" s="273"/>
      <c r="Y9" s="273"/>
      <c r="Z9" s="273"/>
      <c r="AA9" s="273"/>
      <c r="AB9" s="273"/>
      <c r="AC9" s="273"/>
      <c r="AD9" s="273"/>
      <c r="AE9" s="273"/>
      <c r="AF9" s="273"/>
      <c r="AG9" s="273"/>
      <c r="AH9" s="273"/>
      <c r="AI9" s="273"/>
      <c r="AJ9" s="273"/>
      <c r="AK9" s="273"/>
      <c r="AL9" s="274"/>
    </row>
    <row r="10" spans="1:38" ht="30" customHeight="1">
      <c r="A10" s="265" t="s">
        <v>235</v>
      </c>
      <c r="B10" s="263"/>
      <c r="C10" s="264"/>
      <c r="D10" s="247"/>
      <c r="E10" s="264"/>
      <c r="F10" s="247"/>
      <c r="G10" s="247"/>
      <c r="H10" s="249" t="s">
        <v>236</v>
      </c>
      <c r="I10" s="247"/>
      <c r="J10" s="247"/>
      <c r="K10" s="247"/>
      <c r="L10" s="247"/>
      <c r="M10" s="247"/>
      <c r="N10" s="273">
        <f>+N8</f>
        <v>0</v>
      </c>
      <c r="O10" s="273">
        <f aca="true" t="shared" si="0" ref="O10:AL10">+N18</f>
        <v>0</v>
      </c>
      <c r="P10" s="273">
        <f t="shared" si="0"/>
        <v>0</v>
      </c>
      <c r="Q10" s="273">
        <f t="shared" si="0"/>
        <v>0</v>
      </c>
      <c r="R10" s="273">
        <f t="shared" si="0"/>
        <v>0</v>
      </c>
      <c r="S10" s="273">
        <f t="shared" si="0"/>
        <v>0</v>
      </c>
      <c r="T10" s="273">
        <f t="shared" si="0"/>
        <v>0</v>
      </c>
      <c r="U10" s="276">
        <f t="shared" si="0"/>
        <v>0</v>
      </c>
      <c r="V10" s="273">
        <f t="shared" si="0"/>
        <v>0</v>
      </c>
      <c r="W10" s="273">
        <f t="shared" si="0"/>
        <v>0</v>
      </c>
      <c r="X10" s="273">
        <f t="shared" si="0"/>
        <v>0</v>
      </c>
      <c r="Y10" s="273">
        <f t="shared" si="0"/>
        <v>0</v>
      </c>
      <c r="Z10" s="273">
        <f t="shared" si="0"/>
        <v>0</v>
      </c>
      <c r="AA10" s="273">
        <f t="shared" si="0"/>
        <v>0</v>
      </c>
      <c r="AB10" s="273">
        <f t="shared" si="0"/>
        <v>0</v>
      </c>
      <c r="AC10" s="273">
        <f t="shared" si="0"/>
        <v>0</v>
      </c>
      <c r="AD10" s="273">
        <f t="shared" si="0"/>
        <v>0</v>
      </c>
      <c r="AE10" s="273">
        <f t="shared" si="0"/>
        <v>0</v>
      </c>
      <c r="AF10" s="273">
        <f t="shared" si="0"/>
        <v>0</v>
      </c>
      <c r="AG10" s="273">
        <f t="shared" si="0"/>
        <v>0</v>
      </c>
      <c r="AH10" s="273">
        <f t="shared" si="0"/>
        <v>0</v>
      </c>
      <c r="AI10" s="273">
        <f t="shared" si="0"/>
        <v>0</v>
      </c>
      <c r="AJ10" s="273">
        <f t="shared" si="0"/>
        <v>0</v>
      </c>
      <c r="AK10" s="273">
        <f t="shared" si="0"/>
        <v>0</v>
      </c>
      <c r="AL10" s="274">
        <f t="shared" si="0"/>
        <v>0</v>
      </c>
    </row>
    <row r="11" spans="1:38" ht="30" customHeight="1">
      <c r="A11" s="265"/>
      <c r="B11" s="263"/>
      <c r="C11" s="260"/>
      <c r="D11" s="250"/>
      <c r="E11" s="247"/>
      <c r="F11" s="250"/>
      <c r="G11" s="250"/>
      <c r="H11" s="250"/>
      <c r="I11" s="250"/>
      <c r="J11" s="250"/>
      <c r="K11" s="250"/>
      <c r="L11" s="250"/>
      <c r="M11" s="250"/>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4"/>
    </row>
    <row r="12" spans="1:38" ht="30" customHeight="1">
      <c r="A12" s="265" t="s">
        <v>237</v>
      </c>
      <c r="B12" s="263"/>
      <c r="C12" s="264"/>
      <c r="D12" s="250"/>
      <c r="E12" s="247"/>
      <c r="F12" s="250"/>
      <c r="G12" s="250"/>
      <c r="H12" s="250"/>
      <c r="I12" s="250"/>
      <c r="J12" s="250"/>
      <c r="K12" s="250"/>
      <c r="L12" s="250"/>
      <c r="M12" s="250"/>
      <c r="N12" s="281">
        <v>0</v>
      </c>
      <c r="O12" s="281">
        <v>0</v>
      </c>
      <c r="P12" s="281">
        <v>0</v>
      </c>
      <c r="Q12" s="281">
        <v>0</v>
      </c>
      <c r="R12" s="281">
        <v>0</v>
      </c>
      <c r="S12" s="281">
        <v>0</v>
      </c>
      <c r="T12" s="281">
        <v>0</v>
      </c>
      <c r="U12" s="281">
        <v>0</v>
      </c>
      <c r="V12" s="281">
        <v>0</v>
      </c>
      <c r="W12" s="281">
        <v>0</v>
      </c>
      <c r="X12" s="281">
        <v>0</v>
      </c>
      <c r="Y12" s="281">
        <v>0</v>
      </c>
      <c r="Z12" s="281">
        <v>0</v>
      </c>
      <c r="AA12" s="281">
        <v>0</v>
      </c>
      <c r="AB12" s="281">
        <v>0</v>
      </c>
      <c r="AC12" s="281">
        <v>0</v>
      </c>
      <c r="AD12" s="281">
        <v>0</v>
      </c>
      <c r="AE12" s="281">
        <v>0</v>
      </c>
      <c r="AF12" s="281">
        <v>0</v>
      </c>
      <c r="AG12" s="281">
        <v>0</v>
      </c>
      <c r="AH12" s="281">
        <v>0</v>
      </c>
      <c r="AI12" s="281">
        <v>0</v>
      </c>
      <c r="AJ12" s="281">
        <v>0</v>
      </c>
      <c r="AK12" s="281">
        <v>0</v>
      </c>
      <c r="AL12" s="282">
        <v>0</v>
      </c>
    </row>
    <row r="13" spans="1:38" ht="30" customHeight="1">
      <c r="A13" s="265"/>
      <c r="B13" s="263"/>
      <c r="C13" s="260"/>
      <c r="D13" s="250"/>
      <c r="E13" s="250"/>
      <c r="F13" s="250"/>
      <c r="G13" s="250"/>
      <c r="H13" s="250"/>
      <c r="I13" s="250"/>
      <c r="J13" s="250"/>
      <c r="K13" s="250"/>
      <c r="L13" s="250"/>
      <c r="M13" s="250"/>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1:40" ht="30" customHeight="1">
      <c r="A14" s="265" t="s">
        <v>238</v>
      </c>
      <c r="B14" s="263"/>
      <c r="C14" s="264"/>
      <c r="D14" s="247"/>
      <c r="E14" s="264"/>
      <c r="F14" s="247"/>
      <c r="G14" s="247"/>
      <c r="H14" s="247"/>
      <c r="I14" s="247"/>
      <c r="J14" s="247"/>
      <c r="K14" s="247"/>
      <c r="L14" s="247"/>
      <c r="M14" s="247"/>
      <c r="N14" s="273">
        <f aca="true" t="shared" si="1" ref="N14:AL14">-PMT(N12,$AL$5-N5+1,N10)</f>
        <v>0</v>
      </c>
      <c r="O14" s="273">
        <f t="shared" si="1"/>
        <v>0</v>
      </c>
      <c r="P14" s="273">
        <f t="shared" si="1"/>
        <v>0</v>
      </c>
      <c r="Q14" s="273">
        <f t="shared" si="1"/>
        <v>0</v>
      </c>
      <c r="R14" s="273">
        <f t="shared" si="1"/>
        <v>0</v>
      </c>
      <c r="S14" s="273">
        <f t="shared" si="1"/>
        <v>0</v>
      </c>
      <c r="T14" s="273">
        <f t="shared" si="1"/>
        <v>0</v>
      </c>
      <c r="U14" s="273">
        <f t="shared" si="1"/>
        <v>0</v>
      </c>
      <c r="V14" s="273">
        <f t="shared" si="1"/>
        <v>0</v>
      </c>
      <c r="W14" s="273">
        <f t="shared" si="1"/>
        <v>0</v>
      </c>
      <c r="X14" s="273">
        <f t="shared" si="1"/>
        <v>0</v>
      </c>
      <c r="Y14" s="273">
        <f t="shared" si="1"/>
        <v>0</v>
      </c>
      <c r="Z14" s="273">
        <f t="shared" si="1"/>
        <v>0</v>
      </c>
      <c r="AA14" s="273">
        <f t="shared" si="1"/>
        <v>0</v>
      </c>
      <c r="AB14" s="273">
        <f t="shared" si="1"/>
        <v>0</v>
      </c>
      <c r="AC14" s="273">
        <f t="shared" si="1"/>
        <v>0</v>
      </c>
      <c r="AD14" s="273">
        <f t="shared" si="1"/>
        <v>0</v>
      </c>
      <c r="AE14" s="273">
        <f t="shared" si="1"/>
        <v>0</v>
      </c>
      <c r="AF14" s="273">
        <f t="shared" si="1"/>
        <v>0</v>
      </c>
      <c r="AG14" s="273">
        <f t="shared" si="1"/>
        <v>0</v>
      </c>
      <c r="AH14" s="273">
        <f t="shared" si="1"/>
        <v>0</v>
      </c>
      <c r="AI14" s="273">
        <f t="shared" si="1"/>
        <v>0</v>
      </c>
      <c r="AJ14" s="273">
        <f t="shared" si="1"/>
        <v>0</v>
      </c>
      <c r="AK14" s="273">
        <f t="shared" si="1"/>
        <v>0</v>
      </c>
      <c r="AL14" s="274">
        <f t="shared" si="1"/>
        <v>0</v>
      </c>
      <c r="AM14" s="251"/>
      <c r="AN14" s="252"/>
    </row>
    <row r="15" spans="1:38" ht="30" customHeight="1">
      <c r="A15" s="265"/>
      <c r="B15" s="263"/>
      <c r="C15" s="260"/>
      <c r="D15" s="247"/>
      <c r="E15" s="247"/>
      <c r="F15" s="247"/>
      <c r="G15" s="247"/>
      <c r="H15" s="247"/>
      <c r="I15" s="247"/>
      <c r="J15" s="247"/>
      <c r="K15" s="247"/>
      <c r="L15" s="247"/>
      <c r="M15" s="247"/>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1:39" ht="30" customHeight="1">
      <c r="A16" s="265" t="s">
        <v>239</v>
      </c>
      <c r="B16" s="263"/>
      <c r="C16" s="264"/>
      <c r="D16" s="247"/>
      <c r="E16" s="264"/>
      <c r="F16" s="247"/>
      <c r="G16" s="247"/>
      <c r="H16" s="247"/>
      <c r="I16" s="247"/>
      <c r="J16" s="247"/>
      <c r="K16" s="247"/>
      <c r="L16" s="247"/>
      <c r="M16" s="247"/>
      <c r="N16" s="273">
        <f aca="true" t="shared" si="2" ref="N16:AL16">-PPMT(N12,1,$AL$5-N5+1,N10)</f>
        <v>0</v>
      </c>
      <c r="O16" s="273">
        <f t="shared" si="2"/>
        <v>0</v>
      </c>
      <c r="P16" s="273">
        <f t="shared" si="2"/>
        <v>0</v>
      </c>
      <c r="Q16" s="273">
        <f t="shared" si="2"/>
        <v>0</v>
      </c>
      <c r="R16" s="273">
        <f t="shared" si="2"/>
        <v>0</v>
      </c>
      <c r="S16" s="273">
        <f t="shared" si="2"/>
        <v>0</v>
      </c>
      <c r="T16" s="273">
        <f t="shared" si="2"/>
        <v>0</v>
      </c>
      <c r="U16" s="273">
        <f t="shared" si="2"/>
        <v>0</v>
      </c>
      <c r="V16" s="273">
        <f t="shared" si="2"/>
        <v>0</v>
      </c>
      <c r="W16" s="273">
        <f t="shared" si="2"/>
        <v>0</v>
      </c>
      <c r="X16" s="273">
        <f t="shared" si="2"/>
        <v>0</v>
      </c>
      <c r="Y16" s="273">
        <f t="shared" si="2"/>
        <v>0</v>
      </c>
      <c r="Z16" s="273">
        <f t="shared" si="2"/>
        <v>0</v>
      </c>
      <c r="AA16" s="273">
        <f t="shared" si="2"/>
        <v>0</v>
      </c>
      <c r="AB16" s="273">
        <f t="shared" si="2"/>
        <v>0</v>
      </c>
      <c r="AC16" s="273">
        <f t="shared" si="2"/>
        <v>0</v>
      </c>
      <c r="AD16" s="273">
        <f t="shared" si="2"/>
        <v>0</v>
      </c>
      <c r="AE16" s="273">
        <f t="shared" si="2"/>
        <v>0</v>
      </c>
      <c r="AF16" s="273">
        <f t="shared" si="2"/>
        <v>0</v>
      </c>
      <c r="AG16" s="273">
        <f t="shared" si="2"/>
        <v>0</v>
      </c>
      <c r="AH16" s="273">
        <f t="shared" si="2"/>
        <v>0</v>
      </c>
      <c r="AI16" s="273">
        <f t="shared" si="2"/>
        <v>0</v>
      </c>
      <c r="AJ16" s="273">
        <f t="shared" si="2"/>
        <v>0</v>
      </c>
      <c r="AK16" s="273">
        <f t="shared" si="2"/>
        <v>0</v>
      </c>
      <c r="AL16" s="274">
        <f t="shared" si="2"/>
        <v>0</v>
      </c>
      <c r="AM16" s="251"/>
    </row>
    <row r="17" spans="1:38" ht="30" customHeight="1">
      <c r="A17" s="265"/>
      <c r="B17" s="263"/>
      <c r="C17" s="260"/>
      <c r="D17" s="247"/>
      <c r="E17" s="247"/>
      <c r="F17" s="247"/>
      <c r="G17" s="247"/>
      <c r="H17" s="247"/>
      <c r="I17" s="247"/>
      <c r="J17" s="247"/>
      <c r="K17" s="247"/>
      <c r="L17" s="247"/>
      <c r="M17" s="247"/>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4"/>
    </row>
    <row r="18" spans="1:38" ht="30" customHeight="1">
      <c r="A18" s="265" t="s">
        <v>240</v>
      </c>
      <c r="B18" s="263"/>
      <c r="C18" s="260"/>
      <c r="D18" s="247"/>
      <c r="E18" s="247"/>
      <c r="F18" s="247"/>
      <c r="G18" s="247"/>
      <c r="H18" s="247"/>
      <c r="I18" s="247"/>
      <c r="J18" s="247"/>
      <c r="K18" s="247"/>
      <c r="L18" s="247"/>
      <c r="M18" s="247"/>
      <c r="N18" s="273">
        <f aca="true" t="shared" si="3" ref="N18:AL18">+N10-N16</f>
        <v>0</v>
      </c>
      <c r="O18" s="273">
        <f t="shared" si="3"/>
        <v>0</v>
      </c>
      <c r="P18" s="273">
        <f t="shared" si="3"/>
        <v>0</v>
      </c>
      <c r="Q18" s="273">
        <f t="shared" si="3"/>
        <v>0</v>
      </c>
      <c r="R18" s="273">
        <f t="shared" si="3"/>
        <v>0</v>
      </c>
      <c r="S18" s="273">
        <f t="shared" si="3"/>
        <v>0</v>
      </c>
      <c r="T18" s="273">
        <f t="shared" si="3"/>
        <v>0</v>
      </c>
      <c r="U18" s="273">
        <f t="shared" si="3"/>
        <v>0</v>
      </c>
      <c r="V18" s="273">
        <f t="shared" si="3"/>
        <v>0</v>
      </c>
      <c r="W18" s="273">
        <f t="shared" si="3"/>
        <v>0</v>
      </c>
      <c r="X18" s="273">
        <f t="shared" si="3"/>
        <v>0</v>
      </c>
      <c r="Y18" s="273">
        <f t="shared" si="3"/>
        <v>0</v>
      </c>
      <c r="Z18" s="273">
        <f t="shared" si="3"/>
        <v>0</v>
      </c>
      <c r="AA18" s="273">
        <f t="shared" si="3"/>
        <v>0</v>
      </c>
      <c r="AB18" s="273">
        <f t="shared" si="3"/>
        <v>0</v>
      </c>
      <c r="AC18" s="273">
        <f t="shared" si="3"/>
        <v>0</v>
      </c>
      <c r="AD18" s="273">
        <f t="shared" si="3"/>
        <v>0</v>
      </c>
      <c r="AE18" s="273">
        <f t="shared" si="3"/>
        <v>0</v>
      </c>
      <c r="AF18" s="273">
        <f t="shared" si="3"/>
        <v>0</v>
      </c>
      <c r="AG18" s="273">
        <f t="shared" si="3"/>
        <v>0</v>
      </c>
      <c r="AH18" s="273">
        <f t="shared" si="3"/>
        <v>0</v>
      </c>
      <c r="AI18" s="273">
        <f t="shared" si="3"/>
        <v>0</v>
      </c>
      <c r="AJ18" s="273">
        <f t="shared" si="3"/>
        <v>0</v>
      </c>
      <c r="AK18" s="273">
        <f t="shared" si="3"/>
        <v>0</v>
      </c>
      <c r="AL18" s="274">
        <f t="shared" si="3"/>
        <v>0</v>
      </c>
    </row>
    <row r="19" spans="1:38" s="248" customFormat="1" ht="20.25">
      <c r="A19" s="266"/>
      <c r="B19" s="264"/>
      <c r="C19" s="264"/>
      <c r="D19" s="264"/>
      <c r="E19" s="264"/>
      <c r="F19" s="264"/>
      <c r="G19" s="264"/>
      <c r="H19" s="264"/>
      <c r="I19" s="264"/>
      <c r="J19" s="264"/>
      <c r="K19" s="264"/>
      <c r="L19" s="264"/>
      <c r="M19" s="264"/>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7"/>
    </row>
    <row r="20" spans="1:38" ht="23.25">
      <c r="A20" s="279" t="s">
        <v>245</v>
      </c>
      <c r="B20" s="263"/>
      <c r="C20" s="260" t="s">
        <v>243</v>
      </c>
      <c r="D20" s="247"/>
      <c r="E20" s="247"/>
      <c r="F20" s="247"/>
      <c r="G20" s="247"/>
      <c r="H20" s="247"/>
      <c r="I20" s="247"/>
      <c r="J20" s="247"/>
      <c r="K20" s="247"/>
      <c r="L20" s="247"/>
      <c r="M20" s="247"/>
      <c r="N20" s="270">
        <v>0.25</v>
      </c>
      <c r="O20" s="270">
        <v>0.3</v>
      </c>
      <c r="P20" s="270">
        <v>0.25</v>
      </c>
      <c r="Q20" s="270">
        <f>IF(Q5=YEAR(GFE!$E$2),MIN(GFE!$B$86,GFE!$C$86),25%)</f>
        <v>0.25</v>
      </c>
      <c r="R20" s="270">
        <f>IF(R5=YEAR(GFE!$E$2),MIN(GFE!$B$86,GFE!$C$86),25%)</f>
        <v>0.25</v>
      </c>
      <c r="S20" s="270">
        <f>IF(S5=YEAR(GFE!$E$2),MIN(GFE!$B$86,GFE!$C$86),25%)</f>
        <v>0.25</v>
      </c>
      <c r="T20" s="270">
        <f>IF(T5=YEAR(GFE!$E$2),MIN(GFE!$B$86,GFE!$C$86),25%)</f>
        <v>0.25</v>
      </c>
      <c r="U20" s="270">
        <f>IF(U5=YEAR(GFE!$E$2),MIN(GFE!$B$86,GFE!$C$86),25%)</f>
        <v>0.25</v>
      </c>
      <c r="V20" s="270">
        <f>IF(V5=YEAR(GFE!$E$2),MIN(GFE!$B$86,GFE!$C$86),25%)</f>
        <v>0.25</v>
      </c>
      <c r="W20" s="270">
        <f>IF(W5=YEAR(GFE!$E$2),MIN(GFE!$B$86,GFE!$C$86),25%)</f>
        <v>0.25</v>
      </c>
      <c r="X20" s="270">
        <f>IF(X5=YEAR(GFE!$E$2),MIN(GFE!$B$86,GFE!$C$86),25%)</f>
        <v>0.25</v>
      </c>
      <c r="Y20" s="270">
        <f>IF(Y5=YEAR(GFE!$E$2),MIN(GFE!$B$86,GFE!$C$86),25%)</f>
        <v>0.25</v>
      </c>
      <c r="Z20" s="270">
        <f>IF(Z5=YEAR(GFE!$E$2),MIN(GFE!$B$86,GFE!$C$86),25%)</f>
        <v>0.25</v>
      </c>
      <c r="AA20" s="270">
        <f>IF(AA5=YEAR(GFE!$E$2),MIN(GFE!$B$86,GFE!$C$86),25%)</f>
        <v>0.25</v>
      </c>
      <c r="AB20" s="270">
        <f>IF(AB5=YEAR(GFE!$E$2),MIN(GFE!$B$86,GFE!$C$86),25%)</f>
        <v>0.25</v>
      </c>
      <c r="AC20" s="270">
        <f>IF(AC5=YEAR(GFE!$E$2),MIN(GFE!$B$86,GFE!$C$86),25%)</f>
        <v>0.25</v>
      </c>
      <c r="AD20" s="270">
        <f>IF(AD5=YEAR(GFE!$E$2),MIN(GFE!$B$86,GFE!$C$86),25%)</f>
        <v>0.25</v>
      </c>
      <c r="AE20" s="270">
        <f>IF(AE5=YEAR(GFE!$E$2),MIN(GFE!$B$86,GFE!$C$86),25%)</f>
        <v>0.25</v>
      </c>
      <c r="AF20" s="270">
        <f>IF(AF5=YEAR(GFE!$E$2),MIN(GFE!$B$86,GFE!$C$86),25%)</f>
        <v>0.25</v>
      </c>
      <c r="AG20" s="270">
        <f>IF(AG5=YEAR(GFE!$E$2),MIN(GFE!$B$86,GFE!$C$86),25%)</f>
        <v>0.25</v>
      </c>
      <c r="AH20" s="270">
        <f>IF(AH5=YEAR(GFE!$E$2),MIN(GFE!$B$86,GFE!$C$86),25%)</f>
        <v>0.25</v>
      </c>
      <c r="AI20" s="270">
        <f>IF(AI5=YEAR(GFE!$E$2),MIN(GFE!$B$86,GFE!$C$86),25%)</f>
        <v>0.25</v>
      </c>
      <c r="AJ20" s="270">
        <f>IF(AJ5=YEAR(GFE!$E$2),MIN(GFE!$B$86,GFE!$C$86),25%)</f>
        <v>0.25</v>
      </c>
      <c r="AK20" s="270">
        <f>IF(AK5=YEAR(GFE!$E$2),MIN(GFE!$B$86,GFE!$C$86),25%)</f>
        <v>0.25</v>
      </c>
      <c r="AL20" s="270">
        <f>IF(AL5=YEAR(GFE!$E$2),MIN(GFE!$B$86,GFE!$C$86),25%)</f>
        <v>0.25</v>
      </c>
    </row>
    <row r="21" spans="1:38" s="248" customFormat="1" ht="20.25">
      <c r="A21" s="266"/>
      <c r="B21" s="264"/>
      <c r="C21" s="264"/>
      <c r="D21" s="264"/>
      <c r="E21" s="264"/>
      <c r="F21" s="264"/>
      <c r="G21" s="264"/>
      <c r="H21" s="264"/>
      <c r="I21" s="264"/>
      <c r="J21" s="264"/>
      <c r="K21" s="264"/>
      <c r="L21" s="264"/>
      <c r="M21" s="264"/>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7"/>
    </row>
    <row r="22" spans="1:38" s="248" customFormat="1" ht="20.25">
      <c r="A22" s="266" t="s">
        <v>244</v>
      </c>
      <c r="B22" s="264"/>
      <c r="C22" s="264" t="s">
        <v>243</v>
      </c>
      <c r="D22" s="264"/>
      <c r="E22" s="264"/>
      <c r="F22" s="264"/>
      <c r="G22" s="264"/>
      <c r="H22" s="264"/>
      <c r="I22" s="264"/>
      <c r="J22" s="264"/>
      <c r="K22" s="264"/>
      <c r="L22" s="264"/>
      <c r="M22" s="264"/>
      <c r="N22" s="271">
        <f>IF(ISERR(1-1/(1+(N20-25%)/25%)),0,1-1/(1+(N20-25%)/25%))</f>
        <v>0</v>
      </c>
      <c r="O22" s="271">
        <f aca="true" t="shared" si="4" ref="O22:AL22">IF(ISERR(1-1/(1+(O20-25%)/25%)),0,1-1/(1+(O20-25%)/25%))</f>
        <v>0.16666666666666663</v>
      </c>
      <c r="P22" s="271">
        <f t="shared" si="4"/>
        <v>0</v>
      </c>
      <c r="Q22" s="271">
        <f t="shared" si="4"/>
        <v>0</v>
      </c>
      <c r="R22" s="271">
        <f t="shared" si="4"/>
        <v>0</v>
      </c>
      <c r="S22" s="271">
        <f t="shared" si="4"/>
        <v>0</v>
      </c>
      <c r="T22" s="271">
        <f t="shared" si="4"/>
        <v>0</v>
      </c>
      <c r="U22" s="271">
        <f t="shared" si="4"/>
        <v>0</v>
      </c>
      <c r="V22" s="271">
        <f t="shared" si="4"/>
        <v>0</v>
      </c>
      <c r="W22" s="271">
        <f t="shared" si="4"/>
        <v>0</v>
      </c>
      <c r="X22" s="271">
        <f t="shared" si="4"/>
        <v>0</v>
      </c>
      <c r="Y22" s="271">
        <f t="shared" si="4"/>
        <v>0</v>
      </c>
      <c r="Z22" s="271">
        <f t="shared" si="4"/>
        <v>0</v>
      </c>
      <c r="AA22" s="271">
        <f t="shared" si="4"/>
        <v>0</v>
      </c>
      <c r="AB22" s="271">
        <f t="shared" si="4"/>
        <v>0</v>
      </c>
      <c r="AC22" s="271">
        <f t="shared" si="4"/>
        <v>0</v>
      </c>
      <c r="AD22" s="271">
        <f t="shared" si="4"/>
        <v>0</v>
      </c>
      <c r="AE22" s="271">
        <f t="shared" si="4"/>
        <v>0</v>
      </c>
      <c r="AF22" s="271">
        <f t="shared" si="4"/>
        <v>0</v>
      </c>
      <c r="AG22" s="271">
        <f t="shared" si="4"/>
        <v>0</v>
      </c>
      <c r="AH22" s="271">
        <f t="shared" si="4"/>
        <v>0</v>
      </c>
      <c r="AI22" s="271">
        <f t="shared" si="4"/>
        <v>0</v>
      </c>
      <c r="AJ22" s="271">
        <f t="shared" si="4"/>
        <v>0</v>
      </c>
      <c r="AK22" s="271">
        <f t="shared" si="4"/>
        <v>0</v>
      </c>
      <c r="AL22" s="271">
        <f t="shared" si="4"/>
        <v>0</v>
      </c>
    </row>
    <row r="23" spans="1:38" s="248" customFormat="1" ht="20.25">
      <c r="A23" s="266"/>
      <c r="B23" s="264"/>
      <c r="C23" s="264"/>
      <c r="D23" s="264"/>
      <c r="E23" s="264"/>
      <c r="F23" s="264"/>
      <c r="G23" s="264"/>
      <c r="H23" s="264"/>
      <c r="I23" s="264"/>
      <c r="J23" s="264"/>
      <c r="K23" s="264"/>
      <c r="L23" s="264"/>
      <c r="M23" s="264"/>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7"/>
    </row>
    <row r="24" spans="1:38" s="248" customFormat="1" ht="20.25">
      <c r="A24" s="266" t="s">
        <v>241</v>
      </c>
      <c r="B24" s="264"/>
      <c r="C24" s="264"/>
      <c r="D24" s="264"/>
      <c r="E24" s="264"/>
      <c r="F24" s="264"/>
      <c r="G24" s="264"/>
      <c r="H24" s="264"/>
      <c r="I24" s="264"/>
      <c r="J24" s="264"/>
      <c r="K24" s="264"/>
      <c r="L24" s="264"/>
      <c r="M24" s="264"/>
      <c r="N24" s="272">
        <f>N14*N22</f>
        <v>0</v>
      </c>
      <c r="O24" s="272">
        <f aca="true" t="shared" si="5" ref="O24:AL24">O14*O22</f>
        <v>0</v>
      </c>
      <c r="P24" s="272">
        <f t="shared" si="5"/>
        <v>0</v>
      </c>
      <c r="Q24" s="272">
        <f t="shared" si="5"/>
        <v>0</v>
      </c>
      <c r="R24" s="272">
        <f t="shared" si="5"/>
        <v>0</v>
      </c>
      <c r="S24" s="272">
        <f t="shared" si="5"/>
        <v>0</v>
      </c>
      <c r="T24" s="272">
        <f t="shared" si="5"/>
        <v>0</v>
      </c>
      <c r="U24" s="272">
        <f t="shared" si="5"/>
        <v>0</v>
      </c>
      <c r="V24" s="272">
        <f t="shared" si="5"/>
        <v>0</v>
      </c>
      <c r="W24" s="272">
        <f t="shared" si="5"/>
        <v>0</v>
      </c>
      <c r="X24" s="272">
        <f t="shared" si="5"/>
        <v>0</v>
      </c>
      <c r="Y24" s="272">
        <f t="shared" si="5"/>
        <v>0</v>
      </c>
      <c r="Z24" s="272">
        <f t="shared" si="5"/>
        <v>0</v>
      </c>
      <c r="AA24" s="272">
        <f t="shared" si="5"/>
        <v>0</v>
      </c>
      <c r="AB24" s="272">
        <f t="shared" si="5"/>
        <v>0</v>
      </c>
      <c r="AC24" s="272">
        <f t="shared" si="5"/>
        <v>0</v>
      </c>
      <c r="AD24" s="272">
        <f t="shared" si="5"/>
        <v>0</v>
      </c>
      <c r="AE24" s="272">
        <f t="shared" si="5"/>
        <v>0</v>
      </c>
      <c r="AF24" s="272">
        <f t="shared" si="5"/>
        <v>0</v>
      </c>
      <c r="AG24" s="272">
        <f t="shared" si="5"/>
        <v>0</v>
      </c>
      <c r="AH24" s="272">
        <f t="shared" si="5"/>
        <v>0</v>
      </c>
      <c r="AI24" s="272">
        <f t="shared" si="5"/>
        <v>0</v>
      </c>
      <c r="AJ24" s="272">
        <f t="shared" si="5"/>
        <v>0</v>
      </c>
      <c r="AK24" s="272">
        <f t="shared" si="5"/>
        <v>0</v>
      </c>
      <c r="AL24" s="277">
        <f t="shared" si="5"/>
        <v>0</v>
      </c>
    </row>
    <row r="25" spans="1:38" s="248" customFormat="1" ht="20.25">
      <c r="A25" s="266"/>
      <c r="B25" s="264"/>
      <c r="C25" s="264"/>
      <c r="D25" s="264"/>
      <c r="E25" s="264"/>
      <c r="F25" s="264"/>
      <c r="G25" s="264"/>
      <c r="H25" s="264"/>
      <c r="I25" s="264"/>
      <c r="J25" s="264"/>
      <c r="K25" s="264"/>
      <c r="L25" s="264"/>
      <c r="M25" s="264"/>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7"/>
    </row>
    <row r="26" spans="1:38" s="248" customFormat="1" ht="20.25">
      <c r="A26" s="266" t="s">
        <v>157</v>
      </c>
      <c r="B26" s="264"/>
      <c r="C26" s="264"/>
      <c r="D26" s="264"/>
      <c r="E26" s="264"/>
      <c r="F26" s="264"/>
      <c r="G26" s="264"/>
      <c r="H26" s="264"/>
      <c r="I26" s="264"/>
      <c r="J26" s="264"/>
      <c r="K26" s="264"/>
      <c r="L26" s="264"/>
      <c r="M26" s="264"/>
      <c r="N26" s="272">
        <f>N14-N24</f>
        <v>0</v>
      </c>
      <c r="O26" s="272">
        <f>O14-O24</f>
        <v>0</v>
      </c>
      <c r="P26" s="272">
        <f aca="true" t="shared" si="6" ref="P26:AL26">P14-P24</f>
        <v>0</v>
      </c>
      <c r="Q26" s="272">
        <f t="shared" si="6"/>
        <v>0</v>
      </c>
      <c r="R26" s="272">
        <f t="shared" si="6"/>
        <v>0</v>
      </c>
      <c r="S26" s="272">
        <f t="shared" si="6"/>
        <v>0</v>
      </c>
      <c r="T26" s="272">
        <f t="shared" si="6"/>
        <v>0</v>
      </c>
      <c r="U26" s="272">
        <f t="shared" si="6"/>
        <v>0</v>
      </c>
      <c r="V26" s="272">
        <f t="shared" si="6"/>
        <v>0</v>
      </c>
      <c r="W26" s="272">
        <f t="shared" si="6"/>
        <v>0</v>
      </c>
      <c r="X26" s="272">
        <f t="shared" si="6"/>
        <v>0</v>
      </c>
      <c r="Y26" s="272">
        <f t="shared" si="6"/>
        <v>0</v>
      </c>
      <c r="Z26" s="272">
        <f t="shared" si="6"/>
        <v>0</v>
      </c>
      <c r="AA26" s="272">
        <f t="shared" si="6"/>
        <v>0</v>
      </c>
      <c r="AB26" s="272">
        <f t="shared" si="6"/>
        <v>0</v>
      </c>
      <c r="AC26" s="272">
        <f t="shared" si="6"/>
        <v>0</v>
      </c>
      <c r="AD26" s="272">
        <f t="shared" si="6"/>
        <v>0</v>
      </c>
      <c r="AE26" s="272">
        <f t="shared" si="6"/>
        <v>0</v>
      </c>
      <c r="AF26" s="272">
        <f t="shared" si="6"/>
        <v>0</v>
      </c>
      <c r="AG26" s="272">
        <f t="shared" si="6"/>
        <v>0</v>
      </c>
      <c r="AH26" s="272">
        <f t="shared" si="6"/>
        <v>0</v>
      </c>
      <c r="AI26" s="272">
        <f t="shared" si="6"/>
        <v>0</v>
      </c>
      <c r="AJ26" s="272">
        <f t="shared" si="6"/>
        <v>0</v>
      </c>
      <c r="AK26" s="272">
        <f t="shared" si="6"/>
        <v>0</v>
      </c>
      <c r="AL26" s="277">
        <f t="shared" si="6"/>
        <v>0</v>
      </c>
    </row>
    <row r="27" spans="1:38" s="248" customFormat="1" ht="21" thickBot="1">
      <c r="A27" s="267"/>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9"/>
    </row>
  </sheetData>
  <sheetProtection/>
  <mergeCells count="4">
    <mergeCell ref="A1:AL1"/>
    <mergeCell ref="A2:AL2"/>
    <mergeCell ref="A3:AL3"/>
    <mergeCell ref="D7:N7"/>
  </mergeCells>
  <printOptions/>
  <pageMargins left="0.2362204724409449" right="0.2362204724409449" top="0.5118110236220472" bottom="0.7480314960629921" header="0.5118110236220472" footer="0.5118110236220472"/>
  <pageSetup fitToHeight="1" fitToWidth="1" horizontalDpi="600" verticalDpi="600" orientation="landscape" paperSize="5" scale="21" r:id="rId11"/>
  <headerFooter>
    <oddHeader>&amp;L&amp;G</oddHeader>
    <oddFooter>&amp;CAlberta Energy&amp;R&amp;P/&amp;N</oddFooter>
  </headerFooter>
  <drawing r:id="rId9"/>
  <legacyDrawing r:id="rId8"/>
  <legacyDrawingHF r:id="rId10"/>
  <oleObjects>
    <oleObject progId="Equation.3" shapeId="13767572" r:id="rId1"/>
    <oleObject progId="Equation.3" shapeId="13767571" r:id="rId2"/>
    <oleObject progId="Equation.3" shapeId="13767570" r:id="rId3"/>
    <oleObject progId="Equation.3" shapeId="13767569" r:id="rId4"/>
    <oleObject progId="Equation.3" shapeId="13767568" r:id="rId5"/>
    <oleObject progId="Equation.3" shapeId="13767567" r:id="rId6"/>
    <oleObject progId="Equation.3" shapeId="13767566" r:id="rId7"/>
  </oleObjects>
</worksheet>
</file>

<file path=xl/worksheets/sheet3.xml><?xml version="1.0" encoding="utf-8"?>
<worksheet xmlns="http://schemas.openxmlformats.org/spreadsheetml/2006/main" xmlns:r="http://schemas.openxmlformats.org/officeDocument/2006/relationships">
  <sheetPr>
    <pageSetUpPr fitToPage="1"/>
  </sheetPr>
  <dimension ref="A1:B127"/>
  <sheetViews>
    <sheetView zoomScale="75" zoomScaleNormal="75" zoomScalePageLayoutView="0" workbookViewId="0" topLeftCell="A1">
      <selection activeCell="A93" sqref="A93"/>
    </sheetView>
  </sheetViews>
  <sheetFormatPr defaultColWidth="8.796875" defaultRowHeight="15"/>
  <cols>
    <col min="1" max="1" width="67.296875" style="47" customWidth="1"/>
    <col min="2" max="2" width="80.09765625" style="53" customWidth="1"/>
    <col min="3" max="16384" width="8.8984375" style="47" customWidth="1"/>
  </cols>
  <sheetData>
    <row r="1" spans="1:2" ht="15">
      <c r="A1" s="46" t="s">
        <v>202</v>
      </c>
      <c r="B1" s="46" t="s">
        <v>40</v>
      </c>
    </row>
    <row r="2" spans="1:2" ht="15">
      <c r="A2" s="48" t="s">
        <v>173</v>
      </c>
      <c r="B2" s="46"/>
    </row>
    <row r="3" spans="1:2" ht="15">
      <c r="A3" s="34" t="s">
        <v>51</v>
      </c>
      <c r="B3" s="49" t="s">
        <v>70</v>
      </c>
    </row>
    <row r="4" spans="1:2" ht="15">
      <c r="A4" s="34"/>
      <c r="B4" s="49" t="s">
        <v>71</v>
      </c>
    </row>
    <row r="5" spans="1:2" ht="15">
      <c r="A5" s="34"/>
      <c r="B5" s="49"/>
    </row>
    <row r="6" spans="1:2" ht="15">
      <c r="A6" s="34" t="s">
        <v>52</v>
      </c>
      <c r="B6" s="49" t="s">
        <v>99</v>
      </c>
    </row>
    <row r="7" spans="1:2" ht="15">
      <c r="A7" s="34"/>
      <c r="B7" s="49" t="s">
        <v>82</v>
      </c>
    </row>
    <row r="8" spans="1:2" ht="15">
      <c r="A8" s="34"/>
      <c r="B8" s="49"/>
    </row>
    <row r="9" spans="1:2" ht="25.5">
      <c r="A9" s="34" t="s">
        <v>53</v>
      </c>
      <c r="B9" s="49" t="s">
        <v>100</v>
      </c>
    </row>
    <row r="10" spans="1:2" ht="15">
      <c r="A10" s="34"/>
      <c r="B10" s="49" t="s">
        <v>72</v>
      </c>
    </row>
    <row r="11" spans="1:2" ht="15">
      <c r="A11" s="34"/>
      <c r="B11" s="49"/>
    </row>
    <row r="12" spans="1:2" ht="15">
      <c r="A12" s="34" t="s">
        <v>54</v>
      </c>
      <c r="B12" s="49" t="s">
        <v>73</v>
      </c>
    </row>
    <row r="13" spans="1:2" ht="15">
      <c r="A13" s="34"/>
      <c r="B13" s="49" t="s">
        <v>74</v>
      </c>
    </row>
    <row r="14" spans="1:2" ht="15">
      <c r="A14" s="34"/>
      <c r="B14" s="49"/>
    </row>
    <row r="15" spans="1:2" ht="25.5">
      <c r="A15" s="34" t="s">
        <v>55</v>
      </c>
      <c r="B15" s="49" t="s">
        <v>101</v>
      </c>
    </row>
    <row r="16" spans="1:2" ht="15">
      <c r="A16" s="34"/>
      <c r="B16" s="49" t="s">
        <v>83</v>
      </c>
    </row>
    <row r="17" spans="1:2" ht="15">
      <c r="A17" s="34"/>
      <c r="B17" s="49"/>
    </row>
    <row r="18" spans="1:2" ht="38.25">
      <c r="A18" s="34" t="s">
        <v>56</v>
      </c>
      <c r="B18" s="50" t="s">
        <v>102</v>
      </c>
    </row>
    <row r="19" spans="1:2" ht="15">
      <c r="A19" s="34"/>
      <c r="B19" s="50" t="s">
        <v>84</v>
      </c>
    </row>
    <row r="20" spans="1:2" ht="15">
      <c r="A20" s="34"/>
      <c r="B20" s="50"/>
    </row>
    <row r="21" spans="1:2" ht="25.5">
      <c r="A21" s="34" t="s">
        <v>57</v>
      </c>
      <c r="B21" s="49" t="s">
        <v>75</v>
      </c>
    </row>
    <row r="22" spans="1:2" ht="15">
      <c r="A22" s="34"/>
      <c r="B22" s="49" t="s">
        <v>74</v>
      </c>
    </row>
    <row r="23" spans="1:2" ht="15">
      <c r="A23" s="34"/>
      <c r="B23" s="49"/>
    </row>
    <row r="24" spans="1:2" ht="15">
      <c r="A24" s="34" t="s">
        <v>58</v>
      </c>
      <c r="B24" s="49" t="s">
        <v>76</v>
      </c>
    </row>
    <row r="25" spans="1:2" ht="15">
      <c r="A25" s="34"/>
      <c r="B25" s="49" t="s">
        <v>82</v>
      </c>
    </row>
    <row r="26" spans="1:2" ht="15">
      <c r="A26" s="34"/>
      <c r="B26" s="49"/>
    </row>
    <row r="27" spans="1:2" ht="38.25">
      <c r="A27" s="34" t="s">
        <v>59</v>
      </c>
      <c r="B27" s="49" t="s">
        <v>77</v>
      </c>
    </row>
    <row r="28" spans="1:2" ht="15">
      <c r="A28" s="34"/>
      <c r="B28" s="49" t="s">
        <v>78</v>
      </c>
    </row>
    <row r="29" spans="1:2" ht="15">
      <c r="A29" s="25"/>
      <c r="B29" s="51"/>
    </row>
    <row r="30" spans="1:2" ht="15">
      <c r="A30" s="161" t="s">
        <v>204</v>
      </c>
      <c r="B30" s="51" t="s">
        <v>46</v>
      </c>
    </row>
    <row r="31" spans="1:2" ht="15">
      <c r="A31" s="25"/>
      <c r="B31" s="51" t="s">
        <v>47</v>
      </c>
    </row>
    <row r="32" spans="1:2" ht="15">
      <c r="A32" s="25"/>
      <c r="B32" s="51" t="s">
        <v>48</v>
      </c>
    </row>
    <row r="33" spans="1:2" ht="15">
      <c r="A33" s="25"/>
      <c r="B33" s="51" t="s">
        <v>214</v>
      </c>
    </row>
    <row r="34" spans="1:2" ht="15">
      <c r="A34" s="25"/>
      <c r="B34" s="51" t="s">
        <v>104</v>
      </c>
    </row>
    <row r="35" spans="1:2" ht="25.5">
      <c r="A35" s="25"/>
      <c r="B35" s="51" t="s">
        <v>103</v>
      </c>
    </row>
    <row r="36" spans="1:2" ht="15">
      <c r="A36" s="25"/>
      <c r="B36" s="51" t="s">
        <v>49</v>
      </c>
    </row>
    <row r="37" spans="1:2" ht="15">
      <c r="A37" s="25"/>
      <c r="B37" s="51" t="s">
        <v>50</v>
      </c>
    </row>
    <row r="38" spans="1:2" ht="15">
      <c r="A38" s="25"/>
      <c r="B38" s="51" t="s">
        <v>81</v>
      </c>
    </row>
    <row r="39" spans="1:2" ht="15">
      <c r="A39" s="25"/>
      <c r="B39" s="51"/>
    </row>
    <row r="40" spans="1:2" ht="15">
      <c r="A40" s="161" t="s">
        <v>174</v>
      </c>
      <c r="B40" s="51" t="s">
        <v>175</v>
      </c>
    </row>
    <row r="41" spans="1:2" ht="15">
      <c r="A41" s="25"/>
      <c r="B41" s="51"/>
    </row>
    <row r="42" spans="1:2" ht="15">
      <c r="A42" s="25"/>
      <c r="B42" s="51"/>
    </row>
    <row r="43" spans="1:2" ht="15">
      <c r="A43" s="31" t="s">
        <v>227</v>
      </c>
      <c r="B43" s="51"/>
    </row>
    <row r="44" spans="1:2" ht="15">
      <c r="A44" s="26" t="s">
        <v>18</v>
      </c>
      <c r="B44" s="51"/>
    </row>
    <row r="45" spans="1:2" ht="15">
      <c r="A45" s="26" t="s">
        <v>41</v>
      </c>
      <c r="B45" s="51" t="s">
        <v>205</v>
      </c>
    </row>
    <row r="46" spans="1:2" ht="15">
      <c r="A46" s="26" t="s">
        <v>42</v>
      </c>
      <c r="B46" s="51" t="s">
        <v>206</v>
      </c>
    </row>
    <row r="47" spans="1:2" ht="15">
      <c r="A47" s="26" t="s">
        <v>43</v>
      </c>
      <c r="B47" s="51" t="s">
        <v>207</v>
      </c>
    </row>
    <row r="48" spans="1:2" ht="15">
      <c r="A48" s="1" t="s">
        <v>19</v>
      </c>
      <c r="B48" s="51"/>
    </row>
    <row r="49" spans="1:2" ht="15">
      <c r="A49" s="26" t="s">
        <v>41</v>
      </c>
      <c r="B49" s="51" t="s">
        <v>208</v>
      </c>
    </row>
    <row r="50" spans="1:2" ht="15">
      <c r="A50" s="26" t="s">
        <v>42</v>
      </c>
      <c r="B50" s="51" t="s">
        <v>209</v>
      </c>
    </row>
    <row r="51" spans="1:2" ht="15">
      <c r="A51" s="26" t="s">
        <v>43</v>
      </c>
      <c r="B51" s="51" t="s">
        <v>210</v>
      </c>
    </row>
    <row r="52" spans="1:2" ht="15">
      <c r="A52" s="1" t="s">
        <v>20</v>
      </c>
      <c r="B52" s="51"/>
    </row>
    <row r="53" spans="1:2" ht="15">
      <c r="A53" s="26" t="s">
        <v>41</v>
      </c>
      <c r="B53" s="51" t="s">
        <v>211</v>
      </c>
    </row>
    <row r="54" spans="1:2" ht="15">
      <c r="A54" s="26" t="s">
        <v>42</v>
      </c>
      <c r="B54" s="51" t="s">
        <v>212</v>
      </c>
    </row>
    <row r="55" spans="1:2" ht="15">
      <c r="A55" s="26" t="s">
        <v>43</v>
      </c>
      <c r="B55" s="51" t="s">
        <v>213</v>
      </c>
    </row>
    <row r="56" spans="1:2" ht="15">
      <c r="A56" s="5"/>
      <c r="B56" s="51"/>
    </row>
    <row r="57" spans="1:2" ht="15">
      <c r="A57" s="27" t="s">
        <v>22</v>
      </c>
      <c r="B57" s="51"/>
    </row>
    <row r="58" spans="1:2" ht="15">
      <c r="A58" s="5" t="s">
        <v>61</v>
      </c>
      <c r="B58" s="51" t="s">
        <v>65</v>
      </c>
    </row>
    <row r="59" spans="1:2" ht="15">
      <c r="A59" s="5" t="s">
        <v>62</v>
      </c>
      <c r="B59" s="51" t="s">
        <v>63</v>
      </c>
    </row>
    <row r="60" spans="1:2" ht="15">
      <c r="A60" s="25" t="s">
        <v>79</v>
      </c>
      <c r="B60" s="51" t="s">
        <v>64</v>
      </c>
    </row>
    <row r="61" spans="1:2" ht="15">
      <c r="A61" s="25" t="s">
        <v>80</v>
      </c>
      <c r="B61" s="51" t="s">
        <v>66</v>
      </c>
    </row>
    <row r="62" spans="1:2" ht="15">
      <c r="A62" s="28"/>
      <c r="B62" s="51"/>
    </row>
    <row r="63" spans="1:2" ht="15">
      <c r="A63" s="32" t="s">
        <v>39</v>
      </c>
      <c r="B63" s="51"/>
    </row>
    <row r="64" spans="1:2" ht="22.5" customHeight="1">
      <c r="A64" s="35" t="s">
        <v>23</v>
      </c>
      <c r="B64" s="49" t="s">
        <v>44</v>
      </c>
    </row>
    <row r="65" spans="1:2" s="52" customFormat="1" ht="36.75" customHeight="1">
      <c r="A65" s="36" t="s">
        <v>193</v>
      </c>
      <c r="B65" s="49" t="s">
        <v>45</v>
      </c>
    </row>
    <row r="66" spans="1:2" s="52" customFormat="1" ht="27" customHeight="1">
      <c r="A66" s="36" t="s">
        <v>194</v>
      </c>
      <c r="B66" s="49" t="s">
        <v>195</v>
      </c>
    </row>
    <row r="67" spans="1:2" ht="22.5" customHeight="1">
      <c r="A67" s="35" t="s">
        <v>29</v>
      </c>
      <c r="B67" s="49" t="s">
        <v>91</v>
      </c>
    </row>
    <row r="68" spans="1:2" ht="19.5" customHeight="1">
      <c r="A68" s="35" t="s">
        <v>30</v>
      </c>
      <c r="B68" s="49" t="s">
        <v>230</v>
      </c>
    </row>
    <row r="69" spans="1:2" ht="19.5" customHeight="1">
      <c r="A69" s="35" t="s">
        <v>196</v>
      </c>
      <c r="B69" s="49" t="s">
        <v>197</v>
      </c>
    </row>
    <row r="70" spans="1:2" ht="15">
      <c r="A70" s="35" t="s">
        <v>22</v>
      </c>
      <c r="B70" s="49" t="s">
        <v>69</v>
      </c>
    </row>
    <row r="71" spans="1:2" ht="25.5">
      <c r="A71" s="11" t="s">
        <v>37</v>
      </c>
      <c r="B71" s="51" t="s">
        <v>176</v>
      </c>
    </row>
    <row r="72" spans="1:2" ht="15">
      <c r="A72" s="11"/>
      <c r="B72" s="51"/>
    </row>
    <row r="73" spans="1:2" ht="15">
      <c r="A73" s="11" t="s">
        <v>38</v>
      </c>
      <c r="B73" s="51" t="s">
        <v>68</v>
      </c>
    </row>
    <row r="74" spans="1:2" ht="15">
      <c r="A74" s="11"/>
      <c r="B74" s="51"/>
    </row>
    <row r="75" spans="1:2" ht="25.5">
      <c r="A75" s="29" t="s">
        <v>177</v>
      </c>
      <c r="B75" s="51" t="s">
        <v>178</v>
      </c>
    </row>
    <row r="76" spans="1:2" ht="15">
      <c r="A76" s="29"/>
      <c r="B76" s="51"/>
    </row>
    <row r="77" spans="1:2" ht="25.5">
      <c r="A77" s="29" t="s">
        <v>198</v>
      </c>
      <c r="B77" s="51" t="s">
        <v>199</v>
      </c>
    </row>
    <row r="78" spans="1:2" ht="15">
      <c r="A78" s="29"/>
      <c r="B78" s="51"/>
    </row>
    <row r="79" ht="15">
      <c r="B79" s="47"/>
    </row>
    <row r="80" spans="1:2" ht="15">
      <c r="A80" s="29"/>
      <c r="B80" s="51"/>
    </row>
    <row r="81" spans="1:2" ht="25.5">
      <c r="A81" s="29" t="s">
        <v>200</v>
      </c>
      <c r="B81" s="51" t="s">
        <v>201</v>
      </c>
    </row>
    <row r="82" spans="1:2" ht="19.5" customHeight="1">
      <c r="A82" s="11"/>
      <c r="B82" s="49"/>
    </row>
    <row r="83" spans="1:2" ht="30.75" customHeight="1">
      <c r="A83" s="11" t="s">
        <v>221</v>
      </c>
      <c r="B83" s="49" t="s">
        <v>222</v>
      </c>
    </row>
    <row r="84" spans="1:2" ht="28.5" customHeight="1">
      <c r="A84" s="35"/>
      <c r="B84" s="168" t="s">
        <v>179</v>
      </c>
    </row>
    <row r="85" spans="1:2" ht="19.5" customHeight="1">
      <c r="A85" s="35"/>
      <c r="B85" s="168"/>
    </row>
    <row r="86" spans="1:2" ht="28.5" customHeight="1">
      <c r="A86" s="11" t="s">
        <v>224</v>
      </c>
      <c r="B86" s="162" t="s">
        <v>261</v>
      </c>
    </row>
    <row r="87" spans="1:2" ht="28.5" customHeight="1">
      <c r="A87" s="11"/>
      <c r="B87" s="162"/>
    </row>
    <row r="88" spans="1:2" ht="19.5" customHeight="1">
      <c r="A88" s="11"/>
      <c r="B88" s="51"/>
    </row>
    <row r="89" spans="1:2" ht="35.25" customHeight="1">
      <c r="A89" s="11" t="s">
        <v>223</v>
      </c>
      <c r="B89" s="163" t="s">
        <v>257</v>
      </c>
    </row>
    <row r="90" spans="1:2" ht="32.25" customHeight="1">
      <c r="A90" s="11"/>
      <c r="B90" s="162"/>
    </row>
    <row r="91" spans="1:2" ht="19.5" customHeight="1">
      <c r="A91" s="11"/>
      <c r="B91" s="51"/>
    </row>
    <row r="92" spans="1:2" ht="19.5" customHeight="1">
      <c r="A92" s="11" t="s">
        <v>265</v>
      </c>
      <c r="B92" s="51" t="s">
        <v>262</v>
      </c>
    </row>
    <row r="93" spans="1:2" ht="19.5" customHeight="1">
      <c r="A93" s="11"/>
      <c r="B93" s="51" t="s">
        <v>180</v>
      </c>
    </row>
    <row r="94" spans="1:2" ht="19.5" customHeight="1">
      <c r="A94" s="11"/>
      <c r="B94" s="51" t="s">
        <v>181</v>
      </c>
    </row>
    <row r="95" spans="1:2" ht="19.5" customHeight="1">
      <c r="A95" s="11"/>
      <c r="B95" s="51" t="s">
        <v>182</v>
      </c>
    </row>
    <row r="96" spans="1:2" ht="19.5" customHeight="1">
      <c r="A96" s="11"/>
      <c r="B96" s="51"/>
    </row>
    <row r="97" spans="1:2" ht="19.5" customHeight="1">
      <c r="A97" s="11" t="s">
        <v>183</v>
      </c>
      <c r="B97" s="51" t="s">
        <v>260</v>
      </c>
    </row>
    <row r="98" spans="1:2" ht="19.5" customHeight="1">
      <c r="A98" s="11"/>
      <c r="B98" s="51" t="s">
        <v>184</v>
      </c>
    </row>
    <row r="99" spans="1:2" ht="19.5" customHeight="1">
      <c r="A99" s="11"/>
      <c r="B99" s="51" t="s">
        <v>185</v>
      </c>
    </row>
    <row r="100" spans="1:2" ht="19.5" customHeight="1">
      <c r="A100" s="11"/>
      <c r="B100" s="51" t="s">
        <v>186</v>
      </c>
    </row>
    <row r="101" spans="1:2" ht="19.5" customHeight="1">
      <c r="A101" s="11"/>
      <c r="B101" s="51"/>
    </row>
    <row r="102" spans="1:2" ht="19.5" customHeight="1">
      <c r="A102" s="11" t="s">
        <v>187</v>
      </c>
      <c r="B102" s="51" t="s">
        <v>188</v>
      </c>
    </row>
    <row r="103" spans="1:2" ht="19.5" customHeight="1">
      <c r="A103" s="11"/>
      <c r="B103" s="51" t="s">
        <v>215</v>
      </c>
    </row>
    <row r="104" spans="1:2" ht="19.5" customHeight="1">
      <c r="A104" s="11"/>
      <c r="B104" s="51" t="s">
        <v>189</v>
      </c>
    </row>
    <row r="105" spans="1:2" ht="15">
      <c r="A105" s="11"/>
      <c r="B105" s="51" t="s">
        <v>181</v>
      </c>
    </row>
    <row r="106" spans="1:2" ht="15">
      <c r="A106" s="11"/>
      <c r="B106" s="51" t="s">
        <v>182</v>
      </c>
    </row>
    <row r="107" spans="1:2" ht="15">
      <c r="A107" s="11"/>
      <c r="B107" s="51"/>
    </row>
    <row r="108" spans="1:2" ht="15">
      <c r="A108" s="11" t="s">
        <v>190</v>
      </c>
      <c r="B108" s="51" t="s">
        <v>252</v>
      </c>
    </row>
    <row r="109" spans="1:2" ht="15">
      <c r="A109" s="11"/>
      <c r="B109" s="51"/>
    </row>
    <row r="110" spans="1:2" ht="38.25">
      <c r="A110" s="11" t="s">
        <v>251</v>
      </c>
      <c r="B110" s="51" t="s">
        <v>254</v>
      </c>
    </row>
    <row r="111" spans="1:2" ht="16.5">
      <c r="A111" s="6"/>
      <c r="B111" s="51" t="s">
        <v>258</v>
      </c>
    </row>
    <row r="112" spans="1:2" ht="15">
      <c r="A112" s="6"/>
      <c r="B112" s="51"/>
    </row>
    <row r="113" spans="1:2" ht="15">
      <c r="A113" s="11"/>
      <c r="B113" s="51"/>
    </row>
    <row r="114" spans="1:2" ht="25.5">
      <c r="A114" s="11" t="s">
        <v>253</v>
      </c>
      <c r="B114" s="51" t="s">
        <v>191</v>
      </c>
    </row>
    <row r="115" spans="1:2" ht="38.25">
      <c r="A115" s="11"/>
      <c r="B115" s="51" t="s">
        <v>192</v>
      </c>
    </row>
    <row r="116" spans="1:2" ht="15">
      <c r="A116" s="11"/>
      <c r="B116" s="51"/>
    </row>
    <row r="117" spans="1:2" ht="15">
      <c r="A117" s="30" t="s">
        <v>150</v>
      </c>
      <c r="B117" s="51" t="s">
        <v>228</v>
      </c>
    </row>
    <row r="118" spans="1:2" ht="15">
      <c r="A118" s="11"/>
      <c r="B118" s="51"/>
    </row>
    <row r="119" spans="1:2" ht="20.25" customHeight="1">
      <c r="A119" s="11"/>
      <c r="B119" s="51"/>
    </row>
    <row r="120" spans="1:2" ht="15">
      <c r="A120" s="11"/>
      <c r="B120" s="51"/>
    </row>
    <row r="121" spans="1:2" ht="15">
      <c r="A121" s="6"/>
      <c r="B121" s="51"/>
    </row>
    <row r="122" spans="1:2" ht="15">
      <c r="A122" s="6"/>
      <c r="B122" s="51"/>
    </row>
    <row r="123" spans="1:2" ht="15">
      <c r="A123" s="11"/>
      <c r="B123" s="51"/>
    </row>
    <row r="124" spans="1:2" ht="15">
      <c r="A124" s="11"/>
      <c r="B124" s="51"/>
    </row>
    <row r="125" spans="1:2" ht="15">
      <c r="A125" s="11"/>
      <c r="B125" s="51"/>
    </row>
    <row r="126" spans="1:2" ht="15">
      <c r="A126" s="11"/>
      <c r="B126" s="51"/>
    </row>
    <row r="127" spans="1:2" ht="15">
      <c r="A127" s="30"/>
      <c r="B127" s="51"/>
    </row>
  </sheetData>
  <sheetProtection password="960F" sheet="1" objects="1" scenarios="1" formatCells="0" formatColumns="0" formatRows="0"/>
  <printOptions gridLines="1" horizontalCentered="1"/>
  <pageMargins left="0" right="0" top="0.5118110236220472" bottom="0.3937007874015748" header="0" footer="0.11811023622047245"/>
  <pageSetup fitToHeight="2" fitToWidth="1" horizontalDpi="600" verticalDpi="600" orientation="landscape" paperSize="5" scale="49" r:id="rId2"/>
  <headerFooter>
    <oddHeader>&amp;L&amp;G</oddHeader>
    <oddFooter>&amp;CAlberta Energy&amp;R&amp;P/&amp;N</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A2" sqref="A2"/>
    </sheetView>
  </sheetViews>
  <sheetFormatPr defaultColWidth="8.796875" defaultRowHeight="15"/>
  <cols>
    <col min="2" max="2" width="20.8984375" style="0" customWidth="1"/>
  </cols>
  <sheetData>
    <row r="1" spans="1:9" s="146" customFormat="1" ht="18">
      <c r="A1" s="145" t="s">
        <v>166</v>
      </c>
      <c r="B1" s="145"/>
      <c r="C1" s="145"/>
      <c r="D1" s="145"/>
      <c r="E1" s="145"/>
      <c r="F1" s="145"/>
      <c r="G1" s="145"/>
      <c r="H1" s="145"/>
      <c r="I1" s="145"/>
    </row>
    <row r="2" spans="1:2" ht="15">
      <c r="A2" t="s">
        <v>167</v>
      </c>
      <c r="B2" s="147" t="s">
        <v>256</v>
      </c>
    </row>
    <row r="3" spans="1:2" ht="15">
      <c r="A3" t="s">
        <v>168</v>
      </c>
      <c r="B3" s="170">
        <v>1</v>
      </c>
    </row>
  </sheetData>
  <sheetProtection password="960F" sheet="1" objects="1" scenarios="1"/>
  <printOptions/>
  <pageMargins left="0.7086614173228347" right="0.7086614173228347" top="0.7480314960629921" bottom="0.7480314960629921" header="0.31496062992125984" footer="0.31496062992125984"/>
  <pageSetup fitToHeight="1" fitToWidth="1" horizontalDpi="600" verticalDpi="600" orientation="landscape" paperSize="5" r:id="rId1"/>
  <headerFooter>
    <oddFooter>&amp;CAlberta Energy&amp;R&amp;P/&amp;N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2014-01-31T20:09:47Z</cp:lastPrinted>
  <dcterms:created xsi:type="dcterms:W3CDTF">1997-10-08T15:15:58Z</dcterms:created>
  <dcterms:modified xsi:type="dcterms:W3CDTF">2019-07-10T19:54:34Z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