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" windowWidth="23040" windowHeight="10140" activeTab="0"/>
  </bookViews>
  <sheets>
    <sheet name="ABC" sheetId="1" r:id="rId1"/>
  </sheets>
  <definedNames>
    <definedName name="_xlnm.Print_Area" localSheetId="0">'ABC'!$A$1:$R$13</definedName>
  </definedNames>
  <calcPr fullCalcOnLoad="1"/>
</workbook>
</file>

<file path=xl/sharedStrings.xml><?xml version="1.0" encoding="utf-8"?>
<sst xmlns="http://schemas.openxmlformats.org/spreadsheetml/2006/main" count="49" uniqueCount="47">
  <si>
    <t>5a.</t>
  </si>
  <si>
    <t>RUL</t>
  </si>
  <si>
    <t>Capital Additions</t>
  </si>
  <si>
    <t>Depreciation</t>
  </si>
  <si>
    <t>Average Capital</t>
  </si>
  <si>
    <t>Return on Av. Cap.</t>
  </si>
  <si>
    <t>ABC Company Ltd</t>
  </si>
  <si>
    <t>FCC Facility</t>
  </si>
  <si>
    <t>AFE #</t>
  </si>
  <si>
    <t>AFE10002313-1</t>
  </si>
  <si>
    <t>AFE10002314-1</t>
  </si>
  <si>
    <t>AFE10002315-1</t>
  </si>
  <si>
    <t>AFE10002316-2</t>
  </si>
  <si>
    <t>Facility Total</t>
  </si>
  <si>
    <t>Client Allocation % net of transfers Per AC2</t>
  </si>
  <si>
    <t>Client Allocation % net of transfers Per AC3</t>
  </si>
  <si>
    <t>Total CCA</t>
  </si>
  <si>
    <t>Client CCA Distribution % (Net of CPAF)</t>
  </si>
  <si>
    <t>Client CCA Amount before any transfers</t>
  </si>
  <si>
    <t xml:space="preserve">Client Code: </t>
  </si>
  <si>
    <t>Client Name:</t>
  </si>
  <si>
    <t>Client CCA Facility Amount net of all transfers</t>
  </si>
  <si>
    <t>ERCB Facility</t>
  </si>
  <si>
    <t xml:space="preserve">Production Year: </t>
  </si>
  <si>
    <t>Monthly Capital Cost Allowance Estimate Adjustment Worksheet</t>
  </si>
  <si>
    <t>ACC Before Deprec. at Dec 31</t>
  </si>
  <si>
    <t>#Mo.</t>
  </si>
  <si>
    <t>ACC After Deprec. at Dec 31</t>
  </si>
  <si>
    <t>D + E = F</t>
  </si>
  <si>
    <t>F - I = J</t>
  </si>
  <si>
    <t>(D + J) / 2 = K</t>
  </si>
  <si>
    <t>(K * 0.15) * ( H/12) = L</t>
  </si>
  <si>
    <t>I + L = M</t>
  </si>
  <si>
    <t>N * M = O</t>
  </si>
  <si>
    <t>M * N * P * Q = R</t>
  </si>
  <si>
    <t>Formulas</t>
  </si>
  <si>
    <t>AFE10003513-1</t>
  </si>
  <si>
    <t>Grand Total</t>
  </si>
  <si>
    <t>Note: Please do not alter or overwrite the formulas.</t>
  </si>
  <si>
    <t>AFE10003511-1</t>
  </si>
  <si>
    <t>AFE10003512-1</t>
  </si>
  <si>
    <t>AFE10003514-2</t>
  </si>
  <si>
    <t>(F/G) * (H/12) = I</t>
  </si>
  <si>
    <t>AB GP XXXXXXX</t>
  </si>
  <si>
    <t>Revised:</t>
  </si>
  <si>
    <r>
      <t xml:space="preserve">Allowable Capital at Jan 1            </t>
    </r>
    <r>
      <rPr>
        <b/>
        <i/>
        <sz val="9"/>
        <color indexed="10"/>
        <rFont val="Arial"/>
        <family val="2"/>
      </rPr>
      <t>(</t>
    </r>
    <r>
      <rPr>
        <b/>
        <i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Closing Balance from previous year AC2 after depreciation)</t>
    </r>
  </si>
  <si>
    <t>The purpose of this worksheet is to provide a method of calculating the Allowable Capital Estimate on an FCC for the production year following the last annual year. (Clients must still provide written request.)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</si>
</sst>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0.00000"/>
    <numFmt numFmtId="174" formatCode="_(&quot;$&quot;* #,##0_);_(&quot;$&quot;* \(#,##0\);_(&quot;$&quot;* &quot;-&quot;??_);_(@_)"/>
    <numFmt numFmtId="175" formatCode="dd\-mmm\-yyyy"/>
    <numFmt numFmtId="176" formatCode="0.00;[Red]0.00"/>
    <numFmt numFmtId="177" formatCode="#,##0.00;[Red]#,##0.00"/>
    <numFmt numFmtId="178" formatCode="0.0000000%"/>
    <numFmt numFmtId="179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 textRotation="90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9" fontId="1" fillId="0" borderId="0" xfId="0" applyNumberFormat="1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9" fontId="1" fillId="0" borderId="1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 applyProtection="1">
      <alignment/>
      <protection locked="0"/>
    </xf>
    <xf numFmtId="10" fontId="1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9" fontId="0" fillId="33" borderId="0" xfId="0" applyNumberFormat="1" applyFont="1" applyFill="1" applyAlignment="1" applyProtection="1">
      <alignment/>
      <protection locked="0"/>
    </xf>
    <xf numFmtId="177" fontId="0" fillId="33" borderId="0" xfId="0" applyNumberFormat="1" applyFont="1" applyFill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5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79" fontId="1" fillId="0" borderId="10" xfId="0" applyNumberFormat="1" applyFont="1" applyBorder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9" fontId="0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"/>
  <sheetViews>
    <sheetView tabSelected="1" workbookViewId="0" topLeftCell="A2">
      <selection activeCell="J3" sqref="J3"/>
    </sheetView>
  </sheetViews>
  <sheetFormatPr defaultColWidth="9.140625" defaultRowHeight="12.75"/>
  <cols>
    <col min="1" max="2" width="16.8515625" style="1" bestFit="1" customWidth="1"/>
    <col min="3" max="3" width="16.8515625" style="1" customWidth="1"/>
    <col min="4" max="4" width="12.57421875" style="1" customWidth="1"/>
    <col min="5" max="5" width="9.8515625" style="1" customWidth="1"/>
    <col min="6" max="6" width="12.57421875" style="1" customWidth="1"/>
    <col min="7" max="8" width="5.57421875" style="1" bestFit="1" customWidth="1"/>
    <col min="9" max="9" width="16.8515625" style="1" customWidth="1"/>
    <col min="10" max="10" width="11.7109375" style="1" bestFit="1" customWidth="1"/>
    <col min="11" max="11" width="14.00390625" style="1" customWidth="1"/>
    <col min="12" max="12" width="22.00390625" style="1" customWidth="1"/>
    <col min="13" max="13" width="11.7109375" style="1" bestFit="1" customWidth="1"/>
    <col min="14" max="14" width="11.28125" style="3" bestFit="1" customWidth="1"/>
    <col min="15" max="15" width="11.7109375" style="4" bestFit="1" customWidth="1"/>
    <col min="16" max="16" width="11.7109375" style="4" customWidth="1"/>
    <col min="17" max="17" width="11.7109375" style="5" bestFit="1" customWidth="1"/>
    <col min="18" max="18" width="15.57421875" style="4" customWidth="1"/>
    <col min="19" max="16384" width="9.140625" style="1" customWidth="1"/>
  </cols>
  <sheetData>
    <row r="1" ht="17.25">
      <c r="D1" s="2" t="s">
        <v>24</v>
      </c>
    </row>
    <row r="2" spans="1:2" ht="17.25">
      <c r="A2" s="6" t="s">
        <v>23</v>
      </c>
      <c r="B2" s="7"/>
    </row>
    <row r="3" spans="1:5" ht="17.25">
      <c r="A3" s="6" t="s">
        <v>20</v>
      </c>
      <c r="B3" s="8" t="s">
        <v>6</v>
      </c>
      <c r="D3" s="6" t="s">
        <v>19</v>
      </c>
      <c r="E3" s="7"/>
    </row>
    <row r="4" spans="4:18" s="9" customFormat="1" ht="94.5" customHeight="1">
      <c r="D4" s="10" t="s">
        <v>45</v>
      </c>
      <c r="E4" s="10" t="s">
        <v>2</v>
      </c>
      <c r="F4" s="10" t="s">
        <v>25</v>
      </c>
      <c r="G4" s="10" t="s">
        <v>1</v>
      </c>
      <c r="H4" s="10" t="s">
        <v>26</v>
      </c>
      <c r="I4" s="10" t="s">
        <v>3</v>
      </c>
      <c r="J4" s="10" t="s">
        <v>27</v>
      </c>
      <c r="K4" s="10" t="s">
        <v>4</v>
      </c>
      <c r="L4" s="10" t="s">
        <v>5</v>
      </c>
      <c r="M4" s="10" t="s">
        <v>16</v>
      </c>
      <c r="N4" s="10" t="s">
        <v>17</v>
      </c>
      <c r="O4" s="11" t="s">
        <v>18</v>
      </c>
      <c r="P4" s="10" t="s">
        <v>14</v>
      </c>
      <c r="Q4" s="10" t="s">
        <v>15</v>
      </c>
      <c r="R4" s="11" t="s">
        <v>21</v>
      </c>
    </row>
    <row r="5" spans="1:18" s="13" customFormat="1" ht="12.75">
      <c r="A5" s="12" t="s">
        <v>35</v>
      </c>
      <c r="B5" s="12"/>
      <c r="C5" s="12"/>
      <c r="D5" s="12"/>
      <c r="E5" s="12"/>
      <c r="F5" s="12" t="s">
        <v>28</v>
      </c>
      <c r="G5" s="12"/>
      <c r="H5" s="12"/>
      <c r="I5" s="12" t="s">
        <v>42</v>
      </c>
      <c r="J5" s="12" t="s">
        <v>29</v>
      </c>
      <c r="K5" s="12" t="s">
        <v>30</v>
      </c>
      <c r="L5" s="12" t="s">
        <v>31</v>
      </c>
      <c r="M5" s="12" t="s">
        <v>32</v>
      </c>
      <c r="N5" s="12"/>
      <c r="O5" s="12" t="s">
        <v>33</v>
      </c>
      <c r="P5" s="12"/>
      <c r="Q5" s="12"/>
      <c r="R5" s="12" t="s">
        <v>34</v>
      </c>
    </row>
    <row r="6" spans="1:18" s="16" customFormat="1" ht="12.75">
      <c r="A6" s="14" t="s">
        <v>22</v>
      </c>
      <c r="B6" s="14" t="s">
        <v>7</v>
      </c>
      <c r="C6" s="14" t="s">
        <v>8</v>
      </c>
      <c r="D6" s="14">
        <v>1</v>
      </c>
      <c r="E6" s="14">
        <v>2</v>
      </c>
      <c r="F6" s="14">
        <v>3</v>
      </c>
      <c r="G6" s="14">
        <v>4</v>
      </c>
      <c r="H6" s="14" t="s">
        <v>0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11</v>
      </c>
      <c r="O6" s="14">
        <v>12</v>
      </c>
      <c r="P6" s="15">
        <v>13</v>
      </c>
      <c r="Q6" s="14">
        <v>14</v>
      </c>
      <c r="R6" s="14">
        <v>15</v>
      </c>
    </row>
    <row r="7" spans="1:54" ht="12.75">
      <c r="A7" s="1" t="s">
        <v>43</v>
      </c>
      <c r="B7" s="17">
        <v>10001234</v>
      </c>
      <c r="C7" s="1" t="s">
        <v>9</v>
      </c>
      <c r="D7" s="4">
        <v>58000</v>
      </c>
      <c r="E7" s="4">
        <v>100</v>
      </c>
      <c r="F7" s="40">
        <f>SUM(D7:E7)</f>
        <v>58100</v>
      </c>
      <c r="G7" s="18">
        <v>9</v>
      </c>
      <c r="H7" s="18">
        <v>8</v>
      </c>
      <c r="I7" s="40">
        <f>(F7/G7)*(H7/12)</f>
        <v>4303.7037037037035</v>
      </c>
      <c r="J7" s="40">
        <f>(F7-I7)</f>
        <v>53796.2962962963</v>
      </c>
      <c r="K7" s="40">
        <f>(D7+J7)/2</f>
        <v>55898.148148148146</v>
      </c>
      <c r="L7" s="40">
        <f>(K7*0.15)*(H7/12)</f>
        <v>5589.814814814814</v>
      </c>
      <c r="M7" s="40">
        <f>(I7+L7)</f>
        <v>9893.518518518518</v>
      </c>
      <c r="N7" s="19">
        <v>1</v>
      </c>
      <c r="O7" s="40">
        <f>(N7*M7)</f>
        <v>9893.518518518518</v>
      </c>
      <c r="P7" s="19">
        <v>1</v>
      </c>
      <c r="Q7" s="19">
        <v>1</v>
      </c>
      <c r="R7" s="40">
        <f>+M7*N7*P7*Q7</f>
        <v>9893.518518518518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2:54" ht="12.75">
      <c r="B8" s="17">
        <v>10001235</v>
      </c>
      <c r="C8" s="1" t="s">
        <v>10</v>
      </c>
      <c r="D8" s="4">
        <v>100000</v>
      </c>
      <c r="E8" s="4"/>
      <c r="F8" s="40">
        <f>SUM(D8:E8)</f>
        <v>100000</v>
      </c>
      <c r="G8" s="18">
        <v>4</v>
      </c>
      <c r="H8" s="18">
        <v>8</v>
      </c>
      <c r="I8" s="40">
        <f>(F8/G8)*(H8/12)</f>
        <v>16666.666666666664</v>
      </c>
      <c r="J8" s="40">
        <f>(F8-I8)</f>
        <v>83333.33333333334</v>
      </c>
      <c r="K8" s="40">
        <f>(D8+J8)/2</f>
        <v>91666.66666666667</v>
      </c>
      <c r="L8" s="40">
        <f>(K8*0.15)*(H8/12)</f>
        <v>9166.666666666666</v>
      </c>
      <c r="M8" s="40">
        <f>(I8+L8)</f>
        <v>25833.33333333333</v>
      </c>
      <c r="N8" s="19">
        <v>0.5</v>
      </c>
      <c r="O8" s="40">
        <f>(N8*M8)</f>
        <v>12916.666666666664</v>
      </c>
      <c r="P8" s="19">
        <v>1</v>
      </c>
      <c r="Q8" s="19">
        <v>0.23</v>
      </c>
      <c r="R8" s="40">
        <f>+M8*N8*P8*Q8</f>
        <v>2970.833333333333</v>
      </c>
      <c r="S8" s="16"/>
      <c r="T8" s="16"/>
      <c r="U8" s="20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2:54" ht="12.75">
      <c r="B9" s="17">
        <v>10001236</v>
      </c>
      <c r="C9" s="1" t="s">
        <v>11</v>
      </c>
      <c r="D9" s="4">
        <v>100000</v>
      </c>
      <c r="E9" s="4"/>
      <c r="F9" s="40">
        <f>SUM(D9:E9)</f>
        <v>100000</v>
      </c>
      <c r="G9" s="18">
        <v>4</v>
      </c>
      <c r="H9" s="18">
        <v>8</v>
      </c>
      <c r="I9" s="40">
        <f>(F9/G9)*(H9/12)</f>
        <v>16666.666666666664</v>
      </c>
      <c r="J9" s="40">
        <f>(F9-I9)</f>
        <v>83333.33333333334</v>
      </c>
      <c r="K9" s="40">
        <f>(D9+J9)/2</f>
        <v>91666.66666666667</v>
      </c>
      <c r="L9" s="40">
        <f>(K9*0.15)*(H9/12)</f>
        <v>9166.666666666666</v>
      </c>
      <c r="M9" s="40">
        <f>(I9+L9)</f>
        <v>25833.33333333333</v>
      </c>
      <c r="N9" s="19">
        <v>0.25</v>
      </c>
      <c r="O9" s="40">
        <f>(N9*M9)</f>
        <v>6458.333333333332</v>
      </c>
      <c r="P9" s="19">
        <v>1</v>
      </c>
      <c r="Q9" s="19">
        <v>1</v>
      </c>
      <c r="R9" s="40">
        <f>+M9*N9*P9*Q9</f>
        <v>6458.333333333332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2:54" ht="13.5" thickBot="1">
      <c r="B10" s="17">
        <v>10001237</v>
      </c>
      <c r="C10" s="1" t="s">
        <v>12</v>
      </c>
      <c r="D10" s="4">
        <v>100000</v>
      </c>
      <c r="E10" s="4">
        <v>200</v>
      </c>
      <c r="F10" s="40">
        <f>SUM(D10:E10)</f>
        <v>100200</v>
      </c>
      <c r="G10" s="18">
        <v>4</v>
      </c>
      <c r="H10" s="18">
        <v>8</v>
      </c>
      <c r="I10" s="40">
        <f>(F10/G10)*(H10/12)</f>
        <v>16700</v>
      </c>
      <c r="J10" s="40">
        <f>(F10-I10)</f>
        <v>83500</v>
      </c>
      <c r="K10" s="40">
        <f>(D10+J10)/2</f>
        <v>91750</v>
      </c>
      <c r="L10" s="40">
        <f>(K10*0.15)*(H10/12)</f>
        <v>9175</v>
      </c>
      <c r="M10" s="40">
        <f>(I10+L10)</f>
        <v>25875</v>
      </c>
      <c r="N10" s="19">
        <v>1</v>
      </c>
      <c r="O10" s="40">
        <f>(N10*M10)</f>
        <v>25875</v>
      </c>
      <c r="P10" s="19">
        <v>0</v>
      </c>
      <c r="Q10" s="19">
        <v>0</v>
      </c>
      <c r="R10" s="40">
        <f>+M10*N10*P10*Q10</f>
        <v>0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s="28" customFormat="1" ht="13.5" thickBot="1">
      <c r="A11" s="21" t="s">
        <v>13</v>
      </c>
      <c r="B11" s="22"/>
      <c r="C11" s="22"/>
      <c r="D11" s="41">
        <f>SUM(D7:D10)</f>
        <v>358000</v>
      </c>
      <c r="E11" s="23">
        <f>SUM(E7:E10)</f>
        <v>300</v>
      </c>
      <c r="F11" s="41">
        <f>SUM(F7:F10)</f>
        <v>358300</v>
      </c>
      <c r="G11" s="24"/>
      <c r="H11" s="24"/>
      <c r="I11" s="41">
        <f>SUM(I7:I10)</f>
        <v>54337.03703703704</v>
      </c>
      <c r="J11" s="41">
        <f>SUM(J7:J10)</f>
        <v>303962.962962963</v>
      </c>
      <c r="K11" s="41">
        <f>SUM(K7:K10)</f>
        <v>330981.4814814815</v>
      </c>
      <c r="L11" s="41">
        <f>SUM(L7:L10)</f>
        <v>33098.148148148146</v>
      </c>
      <c r="M11" s="41">
        <f>SUM(M7:M10)</f>
        <v>87435.18518518517</v>
      </c>
      <c r="N11" s="25"/>
      <c r="O11" s="41">
        <f>SUM(O7:O10)</f>
        <v>55143.51851851851</v>
      </c>
      <c r="P11" s="26"/>
      <c r="Q11" s="27"/>
      <c r="R11" s="41">
        <f>SUM(R7:R10)</f>
        <v>19322.685185185182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</row>
    <row r="12" spans="1:54" ht="13.5" thickTop="1">
      <c r="A12" s="29"/>
      <c r="B12" s="29"/>
      <c r="C12" s="29"/>
      <c r="D12" s="42"/>
      <c r="E12" s="30"/>
      <c r="F12" s="42"/>
      <c r="G12" s="30"/>
      <c r="H12" s="30"/>
      <c r="I12" s="42"/>
      <c r="J12" s="42"/>
      <c r="K12" s="42"/>
      <c r="L12" s="42"/>
      <c r="M12" s="42"/>
      <c r="N12" s="31"/>
      <c r="O12" s="44"/>
      <c r="P12" s="32"/>
      <c r="Q12" s="33"/>
      <c r="R12" s="44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18" ht="12.75">
      <c r="A13" s="1" t="s">
        <v>43</v>
      </c>
      <c r="B13" s="17">
        <v>10001238</v>
      </c>
      <c r="C13" s="1" t="s">
        <v>39</v>
      </c>
      <c r="D13" s="4">
        <v>80000</v>
      </c>
      <c r="E13" s="4">
        <v>100</v>
      </c>
      <c r="F13" s="40">
        <f>SUM(D13:E13)</f>
        <v>80100</v>
      </c>
      <c r="G13" s="18">
        <v>9</v>
      </c>
      <c r="H13" s="18">
        <v>8</v>
      </c>
      <c r="I13" s="40">
        <f>(F13/G13)*(H13/12)</f>
        <v>5933.333333333333</v>
      </c>
      <c r="J13" s="40">
        <f>(F13-I13)</f>
        <v>74166.66666666667</v>
      </c>
      <c r="K13" s="40">
        <f>(D13+J13)/2</f>
        <v>77083.33333333334</v>
      </c>
      <c r="L13" s="40">
        <f>(K13*0.15)*(H13/12)</f>
        <v>7708.333333333334</v>
      </c>
      <c r="M13" s="40">
        <f>(I13+L13)</f>
        <v>13641.666666666668</v>
      </c>
      <c r="N13" s="19">
        <v>1</v>
      </c>
      <c r="O13" s="40">
        <f>(N13*M13)</f>
        <v>13641.666666666668</v>
      </c>
      <c r="P13" s="19">
        <v>1</v>
      </c>
      <c r="Q13" s="19">
        <v>1</v>
      </c>
      <c r="R13" s="40">
        <f>+M13*N13*P13*Q13</f>
        <v>13641.666666666668</v>
      </c>
    </row>
    <row r="14" spans="2:18" ht="12.75">
      <c r="B14" s="17">
        <v>10001239</v>
      </c>
      <c r="C14" s="1" t="s">
        <v>40</v>
      </c>
      <c r="D14" s="4">
        <v>50000</v>
      </c>
      <c r="E14" s="4"/>
      <c r="F14" s="40">
        <f>SUM(D14:E14)</f>
        <v>50000</v>
      </c>
      <c r="G14" s="18">
        <v>4</v>
      </c>
      <c r="H14" s="18">
        <v>8</v>
      </c>
      <c r="I14" s="40">
        <f>(F14/G14)*(H14/12)</f>
        <v>8333.333333333332</v>
      </c>
      <c r="J14" s="40">
        <f>(F14-I14)</f>
        <v>41666.66666666667</v>
      </c>
      <c r="K14" s="40">
        <f>(D14+J14)/2</f>
        <v>45833.333333333336</v>
      </c>
      <c r="L14" s="40">
        <f>(K14*0.15)*(H14/12)</f>
        <v>4583.333333333333</v>
      </c>
      <c r="M14" s="40">
        <f>(I14+L14)</f>
        <v>12916.666666666664</v>
      </c>
      <c r="N14" s="19">
        <v>0.5</v>
      </c>
      <c r="O14" s="40">
        <f>(N14*M14)</f>
        <v>6458.333333333332</v>
      </c>
      <c r="P14" s="19">
        <v>1</v>
      </c>
      <c r="Q14" s="19">
        <v>0.23</v>
      </c>
      <c r="R14" s="40">
        <f>+M14*N14*P14*Q14</f>
        <v>1485.4166666666665</v>
      </c>
    </row>
    <row r="15" spans="2:18" ht="12.75">
      <c r="B15" s="17">
        <v>10001240</v>
      </c>
      <c r="C15" s="1" t="s">
        <v>36</v>
      </c>
      <c r="D15" s="4">
        <v>50000</v>
      </c>
      <c r="E15" s="4"/>
      <c r="F15" s="40">
        <f>SUM(D15:E15)</f>
        <v>50000</v>
      </c>
      <c r="G15" s="18">
        <v>4</v>
      </c>
      <c r="H15" s="18">
        <v>8</v>
      </c>
      <c r="I15" s="40">
        <f>(F15/G15)*(H15/12)</f>
        <v>8333.333333333332</v>
      </c>
      <c r="J15" s="40">
        <f>(F15-I15)</f>
        <v>41666.66666666667</v>
      </c>
      <c r="K15" s="40">
        <f>(D15+J15)/2</f>
        <v>45833.333333333336</v>
      </c>
      <c r="L15" s="40">
        <f>(K15*0.15)*(H15/12)</f>
        <v>4583.333333333333</v>
      </c>
      <c r="M15" s="40">
        <f>(I15+L15)</f>
        <v>12916.666666666664</v>
      </c>
      <c r="N15" s="19">
        <v>0.25</v>
      </c>
      <c r="O15" s="40">
        <f>(N15*M15)</f>
        <v>3229.166666666666</v>
      </c>
      <c r="P15" s="19">
        <v>1</v>
      </c>
      <c r="Q15" s="19">
        <v>1</v>
      </c>
      <c r="R15" s="40">
        <f>+M15*N15*P15*Q15</f>
        <v>3229.166666666666</v>
      </c>
    </row>
    <row r="16" spans="2:18" ht="12.75">
      <c r="B16" s="17">
        <v>10001241</v>
      </c>
      <c r="C16" s="1" t="s">
        <v>41</v>
      </c>
      <c r="D16" s="4">
        <v>50000</v>
      </c>
      <c r="E16" s="4">
        <v>200</v>
      </c>
      <c r="F16" s="40">
        <f>SUM(D16:E16)</f>
        <v>50200</v>
      </c>
      <c r="G16" s="18">
        <v>4</v>
      </c>
      <c r="H16" s="18">
        <v>8</v>
      </c>
      <c r="I16" s="40">
        <f>(F16/G16)*(H16/12)</f>
        <v>8366.666666666666</v>
      </c>
      <c r="J16" s="40">
        <f>(F16-I16)</f>
        <v>41833.333333333336</v>
      </c>
      <c r="K16" s="40">
        <f>(D16+J16)/2</f>
        <v>45916.66666666667</v>
      </c>
      <c r="L16" s="40">
        <f>(K16*0.15)*(H16/12)</f>
        <v>4591.666666666667</v>
      </c>
      <c r="M16" s="40">
        <f>(I16+L16)</f>
        <v>12958.333333333332</v>
      </c>
      <c r="N16" s="19">
        <v>1</v>
      </c>
      <c r="O16" s="40">
        <f>(N16*M16)</f>
        <v>12958.333333333332</v>
      </c>
      <c r="P16" s="19">
        <v>0</v>
      </c>
      <c r="Q16" s="19">
        <v>0</v>
      </c>
      <c r="R16" s="40">
        <f>+M16*N16*P16*Q16</f>
        <v>0</v>
      </c>
    </row>
    <row r="17" spans="1:18" ht="13.5" thickBot="1">
      <c r="A17" s="21" t="s">
        <v>13</v>
      </c>
      <c r="B17" s="22"/>
      <c r="C17" s="22"/>
      <c r="D17" s="41">
        <f>SUM(D13:D16)</f>
        <v>230000</v>
      </c>
      <c r="E17" s="23">
        <f>SUM(E13:E16)</f>
        <v>300</v>
      </c>
      <c r="F17" s="41">
        <f>SUM(F13:F16)</f>
        <v>230300</v>
      </c>
      <c r="G17" s="24"/>
      <c r="H17" s="24"/>
      <c r="I17" s="41">
        <f>SUM(I13:I16)</f>
        <v>30966.666666666664</v>
      </c>
      <c r="J17" s="41">
        <f>SUM(J13:J16)</f>
        <v>199333.33333333334</v>
      </c>
      <c r="K17" s="41">
        <f>SUM(K13:K16)</f>
        <v>214666.6666666667</v>
      </c>
      <c r="L17" s="41">
        <f>SUM(L13:L16)</f>
        <v>21466.666666666668</v>
      </c>
      <c r="M17" s="41">
        <f>SUM(M13:M16)</f>
        <v>52433.33333333333</v>
      </c>
      <c r="N17" s="25"/>
      <c r="O17" s="41">
        <f>SUM(O13:O16)</f>
        <v>36287.5</v>
      </c>
      <c r="P17" s="26"/>
      <c r="Q17" s="27"/>
      <c r="R17" s="41">
        <f>SUM(R13:R16)</f>
        <v>18356.25</v>
      </c>
    </row>
    <row r="18" spans="1:18" ht="13.5" thickTop="1">
      <c r="A18" s="29"/>
      <c r="B18" s="29"/>
      <c r="C18" s="29"/>
      <c r="D18" s="43"/>
      <c r="E18" s="29"/>
      <c r="F18" s="43"/>
      <c r="G18" s="29"/>
      <c r="H18" s="29"/>
      <c r="I18" s="43"/>
      <c r="J18" s="43"/>
      <c r="K18" s="43"/>
      <c r="L18" s="43"/>
      <c r="M18" s="43"/>
      <c r="N18" s="31"/>
      <c r="O18" s="44"/>
      <c r="P18" s="32"/>
      <c r="Q18" s="33"/>
      <c r="R18" s="44"/>
    </row>
    <row r="19" spans="1:18" ht="13.5" thickBot="1">
      <c r="A19" s="6" t="s">
        <v>37</v>
      </c>
      <c r="B19" s="6"/>
      <c r="C19" s="6"/>
      <c r="D19" s="41">
        <f>D11+D17</f>
        <v>588000</v>
      </c>
      <c r="E19" s="23">
        <f>E11+E17</f>
        <v>600</v>
      </c>
      <c r="F19" s="41">
        <f>F11+F17</f>
        <v>588600</v>
      </c>
      <c r="G19" s="6"/>
      <c r="H19" s="6"/>
      <c r="I19" s="41">
        <f>I11+I17</f>
        <v>85303.70370370371</v>
      </c>
      <c r="J19" s="41">
        <f>J11+J17</f>
        <v>503296.2962962963</v>
      </c>
      <c r="K19" s="41">
        <f>K11+K17</f>
        <v>545648.1481481482</v>
      </c>
      <c r="L19" s="41">
        <f>L11+L17</f>
        <v>54564.81481481482</v>
      </c>
      <c r="M19" s="41">
        <f>M11+M17</f>
        <v>139868.51851851848</v>
      </c>
      <c r="N19" s="34"/>
      <c r="O19" s="41">
        <f>O11+O17</f>
        <v>91431.01851851851</v>
      </c>
      <c r="P19" s="35"/>
      <c r="Q19" s="36"/>
      <c r="R19" s="41">
        <f>R11+R17</f>
        <v>37678.93518518518</v>
      </c>
    </row>
    <row r="20" ht="13.5" thickTop="1"/>
    <row r="21" ht="12.75">
      <c r="A21" s="37" t="s">
        <v>38</v>
      </c>
    </row>
    <row r="22" spans="1:2" ht="12.75">
      <c r="A22" s="1" t="s">
        <v>44</v>
      </c>
      <c r="B22" s="38">
        <v>43691</v>
      </c>
    </row>
    <row r="23" spans="1:13" ht="12.75">
      <c r="A23" s="39" t="s">
        <v>46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</sheetData>
  <sheetProtection password="CCB8" sheet="1" formatCells="0"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5" scale="80" r:id="rId1"/>
  <headerFooter alignWithMargins="0">
    <oddHeader>&amp;C
&amp;R&amp;8&amp;D</oddHeader>
    <oddFooter>&amp;C&amp;8Template Revised July 7 2015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Government Dept.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Energy</dc:creator>
  <cp:keywords/>
  <dc:description/>
  <cp:lastModifiedBy>lu-enn.toon</cp:lastModifiedBy>
  <cp:lastPrinted>2010-11-08T15:38:13Z</cp:lastPrinted>
  <dcterms:created xsi:type="dcterms:W3CDTF">2001-02-01T18:13:55Z</dcterms:created>
  <dcterms:modified xsi:type="dcterms:W3CDTF">2019-08-21T19:53:04Z</dcterms:modified>
  <cp:category/>
  <cp:version/>
  <cp:contentType/>
  <cp:contentStatus/>
</cp:coreProperties>
</file>